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793-05-11 Bilder-Grafiken-Audio-Video\00_EIGENE-INFOGRAFIKEN\Bilanz-2023\"/>
    </mc:Choice>
  </mc:AlternateContent>
  <xr:revisionPtr revIDLastSave="0" documentId="8_{18C681F5-D6F1-4B9F-9735-23E6D5072B81}" xr6:coauthVersionLast="47" xr6:coauthVersionMax="47" xr10:uidLastSave="{00000000-0000-0000-0000-000000000000}"/>
  <bookViews>
    <workbookView xWindow="-108" yWindow="-108" windowWidth="41496" windowHeight="16896" tabRatio="1000" activeTab="7" xr2:uid="{00000000-000D-0000-FFFF-FFFF00000000}"/>
  </bookViews>
  <sheets>
    <sheet name="Datenquelle" sheetId="17" r:id="rId1"/>
    <sheet name="Grafik_Anteil-EE-2023" sheetId="35" r:id="rId2"/>
    <sheet name="Grafik_Anteil-EE-2022" sheetId="5" r:id="rId3"/>
    <sheet name="Grafik_EE-Quote-seit-2011" sheetId="14" r:id="rId4"/>
    <sheet name="Grafik_rel-Anteile-EE_ 2023" sheetId="33" r:id="rId5"/>
    <sheet name="Grafik_rel-Anteile-EE_2022" sheetId="18" r:id="rId6"/>
    <sheet name="Daten_EE-2022" sheetId="31" r:id="rId7"/>
    <sheet name="Daten_EE-2023" sheetId="32" r:id="rId8"/>
    <sheet name="Daten_EE-Vergleich" sheetId="8" r:id="rId9"/>
    <sheet name="Daten_Kuchendiagramm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8" l="1"/>
  <c r="O4" i="8"/>
  <c r="B48" i="32"/>
  <c r="C48" i="32"/>
  <c r="D48" i="32"/>
  <c r="E48" i="32"/>
  <c r="F48" i="32"/>
  <c r="G48" i="32"/>
  <c r="H48" i="32"/>
  <c r="I48" i="32"/>
  <c r="J48" i="32"/>
  <c r="K48" i="32"/>
  <c r="F40" i="32"/>
  <c r="E40" i="32"/>
  <c r="D40" i="32"/>
  <c r="C40" i="32"/>
  <c r="B40" i="32"/>
  <c r="H40" i="32"/>
  <c r="I40" i="32"/>
  <c r="J40" i="32"/>
  <c r="K40" i="32"/>
  <c r="G40" i="32"/>
  <c r="L48" i="32"/>
  <c r="C7" i="16"/>
  <c r="C5" i="16"/>
  <c r="C4" i="16"/>
  <c r="C3" i="16"/>
  <c r="J12" i="8"/>
  <c r="J4" i="8"/>
  <c r="AJ12" i="8"/>
  <c r="AJ5" i="8"/>
  <c r="AE12" i="8"/>
  <c r="AE11" i="8"/>
  <c r="AE10" i="8"/>
  <c r="AE9" i="8"/>
  <c r="AE8" i="8"/>
  <c r="AE7" i="8"/>
  <c r="AE6" i="8"/>
  <c r="AE5" i="8"/>
  <c r="AE4" i="8"/>
  <c r="AE3" i="8"/>
  <c r="AE2" i="8"/>
  <c r="Z12" i="8"/>
  <c r="Z11" i="8"/>
  <c r="Z10" i="8"/>
  <c r="Z9" i="8"/>
  <c r="Z8" i="8"/>
  <c r="Z7" i="8"/>
  <c r="Z6" i="8"/>
  <c r="Z5" i="8"/>
  <c r="Z4" i="8"/>
  <c r="Z3" i="8"/>
  <c r="Z2" i="8"/>
  <c r="U12" i="8"/>
  <c r="U11" i="8"/>
  <c r="U10" i="8"/>
  <c r="U9" i="8"/>
  <c r="U8" i="8"/>
  <c r="U7" i="8"/>
  <c r="U6" i="8"/>
  <c r="U5" i="8"/>
  <c r="U4" i="8"/>
  <c r="U2" i="8"/>
  <c r="P12" i="8"/>
  <c r="P11" i="8"/>
  <c r="P10" i="8"/>
  <c r="P9" i="8"/>
  <c r="P8" i="8"/>
  <c r="P7" i="8"/>
  <c r="P6" i="8"/>
  <c r="P5" i="8"/>
  <c r="P4" i="8"/>
  <c r="P3" i="8"/>
  <c r="P2" i="8"/>
  <c r="K12" i="8"/>
  <c r="K11" i="8"/>
  <c r="K10" i="8"/>
  <c r="K9" i="8"/>
  <c r="K8" i="8"/>
  <c r="K7" i="8"/>
  <c r="K6" i="8"/>
  <c r="K5" i="8"/>
  <c r="K4" i="8"/>
  <c r="K3" i="8"/>
  <c r="K2" i="8"/>
  <c r="F3" i="8"/>
  <c r="F4" i="8"/>
  <c r="F5" i="8"/>
  <c r="F6" i="8"/>
  <c r="F7" i="8"/>
  <c r="F8" i="8"/>
  <c r="F9" i="8"/>
  <c r="F10" i="8"/>
  <c r="F11" i="8"/>
  <c r="F12" i="8"/>
  <c r="F2" i="8"/>
  <c r="M48" i="32"/>
  <c r="M40" i="32"/>
  <c r="N2" i="32"/>
  <c r="N3" i="32"/>
  <c r="N4" i="32"/>
  <c r="N5" i="32"/>
  <c r="N6" i="32"/>
  <c r="N7" i="32"/>
  <c r="N8" i="32"/>
  <c r="N9" i="32"/>
  <c r="N10" i="32"/>
  <c r="N11" i="32"/>
  <c r="N12" i="32"/>
  <c r="N14" i="32"/>
  <c r="N15" i="32"/>
  <c r="N16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4" i="32"/>
  <c r="N35" i="32"/>
  <c r="B3" i="32"/>
  <c r="C3" i="32"/>
  <c r="D3" i="32"/>
  <c r="E3" i="32"/>
  <c r="F3" i="32"/>
  <c r="B4" i="32"/>
  <c r="C4" i="32"/>
  <c r="D4" i="32"/>
  <c r="E4" i="32"/>
  <c r="F4" i="32"/>
  <c r="B5" i="32"/>
  <c r="C5" i="32"/>
  <c r="D5" i="32"/>
  <c r="E5" i="32"/>
  <c r="F5" i="32"/>
  <c r="B6" i="32"/>
  <c r="C6" i="32"/>
  <c r="D6" i="32"/>
  <c r="E6" i="32"/>
  <c r="F6" i="32"/>
  <c r="B7" i="32"/>
  <c r="C7" i="32"/>
  <c r="D7" i="32"/>
  <c r="E7" i="32"/>
  <c r="F7" i="32"/>
  <c r="B8" i="32"/>
  <c r="C8" i="32"/>
  <c r="D8" i="32"/>
  <c r="E8" i="32"/>
  <c r="F8" i="32"/>
  <c r="B9" i="32"/>
  <c r="C9" i="32"/>
  <c r="D9" i="32"/>
  <c r="E9" i="32"/>
  <c r="F9" i="32"/>
  <c r="B10" i="32"/>
  <c r="C10" i="32"/>
  <c r="D10" i="32"/>
  <c r="E10" i="32"/>
  <c r="F10" i="32"/>
  <c r="B11" i="32"/>
  <c r="C11" i="32"/>
  <c r="D11" i="32"/>
  <c r="E11" i="32"/>
  <c r="F11" i="32"/>
  <c r="B12" i="32"/>
  <c r="C12" i="32"/>
  <c r="D12" i="32"/>
  <c r="E12" i="32"/>
  <c r="F12" i="32"/>
  <c r="B14" i="32"/>
  <c r="C14" i="32"/>
  <c r="D14" i="32"/>
  <c r="E14" i="32"/>
  <c r="F14" i="32"/>
  <c r="B15" i="32"/>
  <c r="C15" i="32"/>
  <c r="D15" i="32"/>
  <c r="E15" i="32"/>
  <c r="F15" i="32"/>
  <c r="B16" i="32"/>
  <c r="C16" i="32"/>
  <c r="D16" i="32"/>
  <c r="E16" i="32"/>
  <c r="F16" i="32"/>
  <c r="B17" i="32"/>
  <c r="C17" i="32"/>
  <c r="D17" i="32"/>
  <c r="E17" i="32"/>
  <c r="F17" i="32"/>
  <c r="B18" i="32"/>
  <c r="C18" i="32"/>
  <c r="D18" i="32"/>
  <c r="E18" i="32"/>
  <c r="F18" i="32"/>
  <c r="B19" i="32"/>
  <c r="C19" i="32"/>
  <c r="D19" i="32"/>
  <c r="E19" i="32"/>
  <c r="F19" i="32"/>
  <c r="B20" i="32"/>
  <c r="C20" i="32"/>
  <c r="D20" i="32"/>
  <c r="E20" i="32"/>
  <c r="F20" i="32"/>
  <c r="B21" i="32"/>
  <c r="C21" i="32"/>
  <c r="D21" i="32"/>
  <c r="E21" i="32"/>
  <c r="F21" i="32"/>
  <c r="B22" i="32"/>
  <c r="C22" i="32"/>
  <c r="D22" i="32"/>
  <c r="E22" i="32"/>
  <c r="F22" i="32"/>
  <c r="B23" i="32"/>
  <c r="C23" i="32"/>
  <c r="D23" i="32"/>
  <c r="E23" i="32"/>
  <c r="F23" i="32"/>
  <c r="B24" i="32"/>
  <c r="C24" i="32"/>
  <c r="D24" i="32"/>
  <c r="E24" i="32"/>
  <c r="F24" i="32"/>
  <c r="B25" i="32"/>
  <c r="C25" i="32"/>
  <c r="D25" i="32"/>
  <c r="E25" i="32"/>
  <c r="F25" i="32"/>
  <c r="B26" i="32"/>
  <c r="C26" i="32"/>
  <c r="D26" i="32"/>
  <c r="E26" i="32"/>
  <c r="F26" i="32"/>
  <c r="B27" i="32"/>
  <c r="C27" i="32"/>
  <c r="D27" i="32"/>
  <c r="E27" i="32"/>
  <c r="F27" i="32"/>
  <c r="B28" i="32"/>
  <c r="C28" i="32"/>
  <c r="D28" i="32"/>
  <c r="E28" i="32"/>
  <c r="F28" i="32"/>
  <c r="B29" i="32"/>
  <c r="C29" i="32"/>
  <c r="D29" i="32"/>
  <c r="E29" i="32"/>
  <c r="F29" i="32"/>
  <c r="B30" i="32"/>
  <c r="C30" i="32"/>
  <c r="D30" i="32"/>
  <c r="E30" i="32"/>
  <c r="F30" i="32"/>
  <c r="B31" i="32"/>
  <c r="C31" i="32"/>
  <c r="D31" i="32"/>
  <c r="E31" i="32"/>
  <c r="F31" i="32"/>
  <c r="B32" i="32"/>
  <c r="C32" i="32"/>
  <c r="D32" i="32"/>
  <c r="E32" i="32"/>
  <c r="F32" i="32"/>
  <c r="B33" i="32"/>
  <c r="C33" i="32"/>
  <c r="D33" i="32"/>
  <c r="E33" i="32"/>
  <c r="F33" i="32"/>
  <c r="B34" i="32"/>
  <c r="C34" i="32"/>
  <c r="D34" i="32"/>
  <c r="E34" i="32"/>
  <c r="F34" i="32"/>
  <c r="B35" i="32"/>
  <c r="C35" i="32"/>
  <c r="D35" i="32"/>
  <c r="E35" i="32"/>
  <c r="F35" i="32"/>
  <c r="F2" i="32"/>
  <c r="E2" i="32"/>
  <c r="D2" i="32"/>
  <c r="C2" i="32"/>
  <c r="B2" i="32"/>
  <c r="N39" i="32"/>
  <c r="O18" i="8"/>
  <c r="O17" i="8"/>
  <c r="F7" i="16"/>
  <c r="F5" i="16"/>
  <c r="B5" i="16"/>
  <c r="E7" i="16"/>
  <c r="D7" i="16"/>
  <c r="B7" i="16"/>
  <c r="A7" i="16"/>
  <c r="N19" i="8"/>
  <c r="P48" i="32"/>
  <c r="O48" i="32"/>
  <c r="N43" i="32"/>
  <c r="N42" i="32"/>
  <c r="P40" i="32"/>
  <c r="O40" i="32"/>
  <c r="A3" i="16"/>
  <c r="B3" i="16"/>
  <c r="D3" i="16"/>
  <c r="E3" i="16"/>
  <c r="F3" i="16"/>
  <c r="N41" i="32" l="1"/>
  <c r="N47" i="32"/>
  <c r="N38" i="32"/>
  <c r="N46" i="32"/>
  <c r="N45" i="32"/>
  <c r="N44" i="32"/>
  <c r="M19" i="8"/>
  <c r="N48" i="32" l="1"/>
  <c r="N40" i="32"/>
  <c r="AG4" i="8"/>
  <c r="AH4" i="8"/>
  <c r="AB4" i="8"/>
  <c r="AC4" i="8"/>
  <c r="W4" i="8"/>
  <c r="X4" i="8"/>
  <c r="R4" i="8"/>
  <c r="S4" i="8"/>
  <c r="M4" i="8"/>
  <c r="N4" i="8"/>
  <c r="H4" i="8"/>
  <c r="I4" i="8"/>
  <c r="C4" i="8"/>
  <c r="D4" i="8"/>
  <c r="G12" i="8"/>
  <c r="H12" i="8"/>
  <c r="I12" i="8"/>
  <c r="P40" i="31"/>
  <c r="O40" i="31"/>
  <c r="M40" i="31"/>
  <c r="X12" i="8"/>
  <c r="S12" i="8"/>
  <c r="N12" i="8"/>
  <c r="D12" i="8"/>
  <c r="AC12" i="8"/>
  <c r="AH12" i="8"/>
  <c r="L42" i="31"/>
  <c r="F42" i="31" s="1"/>
  <c r="L43" i="31"/>
  <c r="C43" i="31" s="1"/>
  <c r="L44" i="31"/>
  <c r="F44" i="31" s="1"/>
  <c r="L45" i="31"/>
  <c r="D45" i="31" s="1"/>
  <c r="L46" i="31"/>
  <c r="N46" i="31" s="1"/>
  <c r="L47" i="31"/>
  <c r="D47" i="31" s="1"/>
  <c r="L41" i="31"/>
  <c r="C41" i="31" s="1"/>
  <c r="L3" i="31"/>
  <c r="L4" i="31"/>
  <c r="F4" i="31" s="1"/>
  <c r="L5" i="31"/>
  <c r="L6" i="31"/>
  <c r="C6" i="31" s="1"/>
  <c r="L7" i="31"/>
  <c r="C7" i="31" s="1"/>
  <c r="L8" i="31"/>
  <c r="N8" i="31" s="1"/>
  <c r="L9" i="31"/>
  <c r="N9" i="31" s="1"/>
  <c r="L10" i="31"/>
  <c r="B10" i="31" s="1"/>
  <c r="L11" i="31"/>
  <c r="F11" i="31" s="1"/>
  <c r="L12" i="31"/>
  <c r="C12" i="31" s="1"/>
  <c r="L13" i="31"/>
  <c r="L14" i="31"/>
  <c r="F14" i="31" s="1"/>
  <c r="L15" i="31"/>
  <c r="D15" i="31" s="1"/>
  <c r="L16" i="31"/>
  <c r="F16" i="31" s="1"/>
  <c r="L17" i="31"/>
  <c r="N17" i="31" s="1"/>
  <c r="L18" i="31"/>
  <c r="C18" i="31" s="1"/>
  <c r="L19" i="31"/>
  <c r="N19" i="31" s="1"/>
  <c r="L20" i="31"/>
  <c r="L21" i="31"/>
  <c r="C21" i="31" s="1"/>
  <c r="L22" i="31"/>
  <c r="B22" i="31" s="1"/>
  <c r="L23" i="31"/>
  <c r="D23" i="31" s="1"/>
  <c r="L24" i="31"/>
  <c r="B24" i="31" s="1"/>
  <c r="L25" i="31"/>
  <c r="C25" i="31" s="1"/>
  <c r="L26" i="31"/>
  <c r="F26" i="31" s="1"/>
  <c r="L27" i="31"/>
  <c r="L28" i="31"/>
  <c r="C28" i="31" s="1"/>
  <c r="L29" i="31"/>
  <c r="F29" i="31" s="1"/>
  <c r="L30" i="31"/>
  <c r="N30" i="31" s="1"/>
  <c r="L31" i="31"/>
  <c r="B31" i="31" s="1"/>
  <c r="L32" i="31"/>
  <c r="C32" i="31" s="1"/>
  <c r="L33" i="31"/>
  <c r="B33" i="31" s="1"/>
  <c r="L34" i="31"/>
  <c r="F34" i="31" s="1"/>
  <c r="L35" i="31"/>
  <c r="L2" i="31"/>
  <c r="P48" i="31"/>
  <c r="O48" i="31"/>
  <c r="K48" i="31"/>
  <c r="J48" i="31"/>
  <c r="I48" i="31"/>
  <c r="H48" i="31"/>
  <c r="G48" i="31"/>
  <c r="K40" i="31"/>
  <c r="J40" i="31"/>
  <c r="I40" i="31"/>
  <c r="H40" i="31"/>
  <c r="G40" i="31"/>
  <c r="L39" i="31"/>
  <c r="N39" i="31" s="1"/>
  <c r="L38" i="31"/>
  <c r="E38" i="31" s="1"/>
  <c r="N3" i="31"/>
  <c r="F3" i="31"/>
  <c r="E3" i="31"/>
  <c r="D3" i="31"/>
  <c r="C3" i="31"/>
  <c r="B3" i="31"/>
  <c r="N5" i="31"/>
  <c r="F5" i="31"/>
  <c r="E5" i="31"/>
  <c r="D5" i="31"/>
  <c r="C5" i="31"/>
  <c r="B5" i="31"/>
  <c r="N4" i="31"/>
  <c r="C4" i="31"/>
  <c r="N11" i="31"/>
  <c r="N7" i="31"/>
  <c r="D7" i="31" l="1"/>
  <c r="F7" i="31"/>
  <c r="E7" i="31"/>
  <c r="B7" i="31"/>
  <c r="B4" i="31"/>
  <c r="D4" i="31"/>
  <c r="E4" i="31"/>
  <c r="N44" i="31"/>
  <c r="C44" i="31"/>
  <c r="N41" i="31"/>
  <c r="B44" i="31"/>
  <c r="B39" i="31"/>
  <c r="D44" i="31"/>
  <c r="F39" i="31"/>
  <c r="E44" i="31"/>
  <c r="B2" i="31"/>
  <c r="F2" i="31"/>
  <c r="E47" i="31"/>
  <c r="F47" i="31"/>
  <c r="B47" i="31"/>
  <c r="N47" i="31"/>
  <c r="C47" i="31"/>
  <c r="B46" i="31"/>
  <c r="C46" i="31"/>
  <c r="D46" i="31"/>
  <c r="E46" i="31"/>
  <c r="F46" i="31"/>
  <c r="F45" i="31"/>
  <c r="E45" i="31"/>
  <c r="B45" i="31"/>
  <c r="C45" i="31"/>
  <c r="N45" i="31"/>
  <c r="D43" i="31"/>
  <c r="F43" i="31"/>
  <c r="N43" i="31"/>
  <c r="E43" i="31"/>
  <c r="B43" i="31"/>
  <c r="B42" i="31"/>
  <c r="N42" i="31"/>
  <c r="D42" i="31"/>
  <c r="E42" i="31"/>
  <c r="C42" i="31"/>
  <c r="B41" i="31"/>
  <c r="L48" i="31"/>
  <c r="D41" i="31"/>
  <c r="E41" i="31"/>
  <c r="F41" i="31"/>
  <c r="C38" i="31"/>
  <c r="C35" i="31"/>
  <c r="N35" i="31"/>
  <c r="B35" i="31"/>
  <c r="F35" i="31"/>
  <c r="D35" i="31"/>
  <c r="E35" i="31"/>
  <c r="B34" i="31"/>
  <c r="C33" i="31"/>
  <c r="D33" i="31"/>
  <c r="E32" i="31"/>
  <c r="F32" i="31"/>
  <c r="D32" i="31"/>
  <c r="F31" i="31"/>
  <c r="C31" i="31"/>
  <c r="D31" i="31"/>
  <c r="E31" i="31"/>
  <c r="N31" i="31"/>
  <c r="B30" i="31"/>
  <c r="D30" i="31"/>
  <c r="B29" i="31"/>
  <c r="N29" i="31"/>
  <c r="C29" i="31"/>
  <c r="D29" i="31"/>
  <c r="E29" i="31"/>
  <c r="D28" i="31"/>
  <c r="F28" i="31"/>
  <c r="N28" i="31"/>
  <c r="B28" i="31"/>
  <c r="E28" i="31"/>
  <c r="N27" i="31"/>
  <c r="C27" i="31"/>
  <c r="B27" i="31"/>
  <c r="D27" i="31"/>
  <c r="F27" i="31"/>
  <c r="E27" i="31"/>
  <c r="N26" i="31"/>
  <c r="E25" i="31"/>
  <c r="D25" i="31"/>
  <c r="E24" i="31"/>
  <c r="N24" i="31"/>
  <c r="C24" i="31"/>
  <c r="D24" i="31"/>
  <c r="B23" i="31"/>
  <c r="E23" i="31"/>
  <c r="F23" i="31"/>
  <c r="N23" i="31"/>
  <c r="C23" i="31"/>
  <c r="D22" i="31"/>
  <c r="E22" i="31"/>
  <c r="C22" i="31"/>
  <c r="N22" i="31"/>
  <c r="N21" i="31"/>
  <c r="D21" i="31"/>
  <c r="E21" i="31"/>
  <c r="F21" i="31"/>
  <c r="B21" i="31"/>
  <c r="F20" i="31"/>
  <c r="N20" i="31"/>
  <c r="B20" i="31"/>
  <c r="D20" i="31"/>
  <c r="C20" i="31"/>
  <c r="E20" i="31"/>
  <c r="B19" i="31"/>
  <c r="C19" i="31"/>
  <c r="F19" i="31"/>
  <c r="D19" i="31"/>
  <c r="E19" i="31"/>
  <c r="D18" i="31"/>
  <c r="C16" i="31"/>
  <c r="N16" i="31"/>
  <c r="B15" i="31"/>
  <c r="E15" i="31"/>
  <c r="F15" i="31"/>
  <c r="N15" i="31"/>
  <c r="C15" i="31"/>
  <c r="C14" i="31"/>
  <c r="N14" i="31"/>
  <c r="D12" i="31"/>
  <c r="N12" i="31"/>
  <c r="E12" i="31"/>
  <c r="B12" i="31"/>
  <c r="F12" i="31"/>
  <c r="C11" i="31"/>
  <c r="D11" i="31"/>
  <c r="B11" i="31"/>
  <c r="E11" i="31"/>
  <c r="C10" i="31"/>
  <c r="B8" i="31"/>
  <c r="D8" i="31"/>
  <c r="E6" i="31"/>
  <c r="D6" i="31"/>
  <c r="F6" i="31"/>
  <c r="E18" i="31"/>
  <c r="F25" i="31"/>
  <c r="B9" i="31"/>
  <c r="F18" i="31"/>
  <c r="E34" i="31"/>
  <c r="F22" i="31"/>
  <c r="B14" i="31"/>
  <c r="F33" i="31"/>
  <c r="B16" i="31"/>
  <c r="B26" i="31"/>
  <c r="F24" i="31"/>
  <c r="F10" i="31"/>
  <c r="C30" i="31"/>
  <c r="N6" i="31"/>
  <c r="C17" i="31"/>
  <c r="N25" i="31"/>
  <c r="N32" i="31"/>
  <c r="C9" i="31"/>
  <c r="C8" i="31"/>
  <c r="N18" i="31"/>
  <c r="C34" i="31"/>
  <c r="C26" i="31"/>
  <c r="N34" i="31"/>
  <c r="D14" i="31"/>
  <c r="D16" i="31"/>
  <c r="D26" i="31"/>
  <c r="E30" i="31"/>
  <c r="E17" i="31"/>
  <c r="E9" i="31"/>
  <c r="E8" i="31"/>
  <c r="E33" i="31"/>
  <c r="B17" i="31"/>
  <c r="N33" i="31"/>
  <c r="N10" i="31"/>
  <c r="D9" i="31"/>
  <c r="E14" i="31"/>
  <c r="E16" i="31"/>
  <c r="E26" i="31"/>
  <c r="F30" i="31"/>
  <c r="B6" i="31"/>
  <c r="F17" i="31"/>
  <c r="B25" i="31"/>
  <c r="B32" i="31"/>
  <c r="F9" i="31"/>
  <c r="F8" i="31"/>
  <c r="B18" i="31"/>
  <c r="D10" i="31"/>
  <c r="D34" i="31"/>
  <c r="E10" i="31"/>
  <c r="D17" i="31"/>
  <c r="D2" i="31"/>
  <c r="N2" i="31"/>
  <c r="C2" i="31"/>
  <c r="E2" i="31"/>
  <c r="F38" i="31"/>
  <c r="L40" i="31"/>
  <c r="F40" i="31" s="1"/>
  <c r="N38" i="31"/>
  <c r="C39" i="31"/>
  <c r="D39" i="31"/>
  <c r="B38" i="31"/>
  <c r="E39" i="31"/>
  <c r="D38" i="31"/>
  <c r="N48" i="31" l="1"/>
  <c r="D48" i="31"/>
  <c r="C48" i="31"/>
  <c r="B48" i="31"/>
  <c r="F48" i="31"/>
  <c r="E48" i="31"/>
  <c r="C40" i="31"/>
  <c r="B40" i="31"/>
  <c r="N40" i="31"/>
  <c r="E40" i="31"/>
  <c r="D40" i="31"/>
  <c r="D5" i="16" l="1"/>
  <c r="E5" i="16"/>
  <c r="A5" i="16"/>
  <c r="B19" i="8" l="1"/>
  <c r="C19" i="8"/>
  <c r="D19" i="8"/>
  <c r="E19" i="8"/>
  <c r="F19" i="8"/>
  <c r="G19" i="8"/>
  <c r="H19" i="8"/>
  <c r="I19" i="8"/>
  <c r="K19" i="8" l="1"/>
  <c r="L19" i="8"/>
  <c r="J19" i="8"/>
  <c r="AG12" i="8" l="1"/>
  <c r="AB12" i="8"/>
  <c r="W12" i="8"/>
  <c r="R12" i="8"/>
  <c r="M12" i="8"/>
  <c r="AF4" i="8"/>
  <c r="AA4" i="8"/>
  <c r="V4" i="8"/>
  <c r="Q4" i="8"/>
  <c r="L4" i="8"/>
  <c r="G4" i="8"/>
  <c r="B4" i="8"/>
  <c r="C12" i="8"/>
</calcChain>
</file>

<file path=xl/sharedStrings.xml><?xml version="1.0" encoding="utf-8"?>
<sst xmlns="http://schemas.openxmlformats.org/spreadsheetml/2006/main" count="232" uniqueCount="128">
  <si>
    <t>Name</t>
  </si>
  <si>
    <t>Anteil Wasserkraft an Stromproduktion EE (%)</t>
  </si>
  <si>
    <t>Anteil Wind an Stromproduktion EE (%)</t>
  </si>
  <si>
    <t>Anteil PV an Stromproduktion EE (%)</t>
  </si>
  <si>
    <t>Anteil Biomasse an Stromproduktion EE (%)</t>
  </si>
  <si>
    <t>Anteil Geothermie an Stromproduktion EE (%)</t>
  </si>
  <si>
    <t>Stromproduktion Wasserkraft 2021 (MWh/a)</t>
  </si>
  <si>
    <t>Stromproduktion Wind 2021 (MWh/a)</t>
  </si>
  <si>
    <t>Stromproduktion PV 2021 (MWh/a)</t>
  </si>
  <si>
    <t>Stromproduktion Biomasse 2021 (MWh/a)</t>
  </si>
  <si>
    <t>Stromproduktion Geothermie 2021 (MWh/a)</t>
  </si>
  <si>
    <t>Stromproduktion EE 2021 (MWh/a)</t>
  </si>
  <si>
    <t>Einwohnerzahl</t>
  </si>
  <si>
    <t>Fläche (km²)</t>
  </si>
  <si>
    <t>Ahorntal</t>
  </si>
  <si>
    <t>Aufseß</t>
  </si>
  <si>
    <t>Bad Berneck i.Fichtelgebirge</t>
  </si>
  <si>
    <t>Betzenstein</t>
  </si>
  <si>
    <t>Bindlach</t>
  </si>
  <si>
    <t>Bischofsgrün</t>
  </si>
  <si>
    <t>Creußen</t>
  </si>
  <si>
    <t>Eckersdorf</t>
  </si>
  <si>
    <t>Emtmannsberg</t>
  </si>
  <si>
    <t>Fichtelberg</t>
  </si>
  <si>
    <t>Gefrees</t>
  </si>
  <si>
    <t>Gesees</t>
  </si>
  <si>
    <t>Glashütten</t>
  </si>
  <si>
    <t>Goldkronach</t>
  </si>
  <si>
    <t>Haag</t>
  </si>
  <si>
    <t>Heinersreuth</t>
  </si>
  <si>
    <t>Hollfeld</t>
  </si>
  <si>
    <t>Hummeltal</t>
  </si>
  <si>
    <t>Kirchenpingarten</t>
  </si>
  <si>
    <t>Mehlmeisel</t>
  </si>
  <si>
    <t>Mistelbach</t>
  </si>
  <si>
    <t>Mistelgau</t>
  </si>
  <si>
    <t>Pegnitz</t>
  </si>
  <si>
    <t>Plankenfels</t>
  </si>
  <si>
    <t>Plech</t>
  </si>
  <si>
    <t>Pottenstein</t>
  </si>
  <si>
    <t>Prebitz</t>
  </si>
  <si>
    <t>Schnabelwaid</t>
  </si>
  <si>
    <t>Seybothenreuth</t>
  </si>
  <si>
    <t>Speichersdorf</t>
  </si>
  <si>
    <t>Waischenfeld</t>
  </si>
  <si>
    <t>Warmensteinach</t>
  </si>
  <si>
    <t>Weidenberg</t>
  </si>
  <si>
    <t>unbekannt</t>
  </si>
  <si>
    <t>Bayreuth (Stadt)</t>
  </si>
  <si>
    <t>Bayreuth (Lkr.)</t>
  </si>
  <si>
    <t>Bayreuth (Region)</t>
  </si>
  <si>
    <t>Oberfranken</t>
  </si>
  <si>
    <t>Mittelfranken</t>
  </si>
  <si>
    <t>Oberbayern</t>
  </si>
  <si>
    <t>Niederbayern</t>
  </si>
  <si>
    <t>Schwaben</t>
  </si>
  <si>
    <t>Oberpfalz</t>
  </si>
  <si>
    <t>Unterfranken</t>
  </si>
  <si>
    <t>BAYERN</t>
  </si>
  <si>
    <t>Anteil EE am Stromverbrauch (%)</t>
  </si>
  <si>
    <t>Stromverbrauch 2021 (MWh/a)</t>
  </si>
  <si>
    <t>Gemeindefreie Gebiete</t>
  </si>
  <si>
    <t>Stromproduktion Wasserkraft 2020 (MWh/a)</t>
  </si>
  <si>
    <t>Stromproduktion Wind 2020 (MWh/a)</t>
  </si>
  <si>
    <t>Stromproduktion PV 2020 (MWh/a)</t>
  </si>
  <si>
    <t>Stromproduktion Biomasse 2020 (MWh/a)</t>
  </si>
  <si>
    <t>Stromproduktion Geothermie 2020 (MWh/a)</t>
  </si>
  <si>
    <t>Stromproduktion EE 2020 (MWh/a)</t>
  </si>
  <si>
    <t>Landkreis BT</t>
  </si>
  <si>
    <t>Stromverbrauch 2020 (MWh/a)</t>
  </si>
  <si>
    <t>Veränderung EE ges</t>
  </si>
  <si>
    <t>Veränderung Stromverbrauch</t>
  </si>
  <si>
    <t>Veränderung Wasserkraft</t>
  </si>
  <si>
    <t>Veränderung Wind</t>
  </si>
  <si>
    <t>Veränderung PV</t>
  </si>
  <si>
    <t>Veränderung Biomasse</t>
  </si>
  <si>
    <t>Veränderung Geothermie</t>
  </si>
  <si>
    <t>Quote</t>
  </si>
  <si>
    <t>Stromverbrauch (MWh)</t>
  </si>
  <si>
    <t>Sämtliche verwendete Daten entstammen dem Energieatlas Bayern</t>
  </si>
  <si>
    <t>Datenstand</t>
  </si>
  <si>
    <t>Datenabruf</t>
  </si>
  <si>
    <t>Datenstand: 31.12.2021</t>
  </si>
  <si>
    <t>Ansprechpartner</t>
  </si>
  <si>
    <t>Bernd Rothammel</t>
  </si>
  <si>
    <t>Klimaschutzmanagement</t>
  </si>
  <si>
    <t>Regionale Entwicklungsagentur des Landkreises Bayreuth</t>
  </si>
  <si>
    <t>Markgrafenallee 5</t>
  </si>
  <si>
    <t>95448 Bayreuth</t>
  </si>
  <si>
    <t>Tel. 0921-728340</t>
  </si>
  <si>
    <t>klima.landkreis-bayreuth.de</t>
  </si>
  <si>
    <t>klima@lra-bt.bayern.de</t>
  </si>
  <si>
    <t>Einheit: MWh pro Jahr</t>
  </si>
  <si>
    <t>Solarstrom</t>
  </si>
  <si>
    <t>Windstrom</t>
  </si>
  <si>
    <t>Strom aus Geothermie</t>
  </si>
  <si>
    <t>Stromproduktion Erneuerbare Energien gesamt</t>
  </si>
  <si>
    <t>Strom aus Biomasse</t>
  </si>
  <si>
    <t xml:space="preserve">Strom aus Wasserkraft </t>
  </si>
  <si>
    <t>Bayern</t>
  </si>
  <si>
    <t>Stromproduktion Wasserkraft 2022 (MWh/a)</t>
  </si>
  <si>
    <t>Stromproduktion Wind 2022 (MWh/a)</t>
  </si>
  <si>
    <t>Stromproduktion PV 2022 (MWh/a)</t>
  </si>
  <si>
    <t>Stromproduktion Biomasse 2022 (MWh/a)</t>
  </si>
  <si>
    <t>Stromproduktion Geothermie 2022 (MWh/a)</t>
  </si>
  <si>
    <t>Stromproduktion EE 2022 (MWh/a)</t>
  </si>
  <si>
    <t>Stromverbrauch 2022 (MWh/a)</t>
  </si>
  <si>
    <t>Anteil EE am Stromverbrauch 2022(%)</t>
  </si>
  <si>
    <t>Stromproduktion EE 2022(MWh/a)</t>
  </si>
  <si>
    <t>Stromproduktion PV 2022(MWh/a)</t>
  </si>
  <si>
    <t>Stromproduktion Biomasse 2022(MWh/a)</t>
  </si>
  <si>
    <t>Datenstand: 31.12.2022</t>
  </si>
  <si>
    <t>Region: Landkreis Bayreuth</t>
  </si>
  <si>
    <t>Stromproduktion Wasserkraft 2023 (MWh/a)</t>
  </si>
  <si>
    <t>Stromproduktion Wind 2023 (MWh/a)</t>
  </si>
  <si>
    <t>Stromproduktion PV 2023 (MWh/a)</t>
  </si>
  <si>
    <t>Stromproduktion Biomasse 2023 (MWh/a)</t>
  </si>
  <si>
    <t>Stromproduktion Geothermie 2023 (MWh/a)</t>
  </si>
  <si>
    <t>Stromproduktion EE 2023 (MWh/a)</t>
  </si>
  <si>
    <t>Datenstand: 31.12.2023</t>
  </si>
  <si>
    <t>Erzeugung (MWh)</t>
  </si>
  <si>
    <t>Stromverbrauch 2023 (MWh/a)</t>
  </si>
  <si>
    <t>Anteil EE am Stromverbrauch 2023(%)</t>
  </si>
  <si>
    <t>2023</t>
  </si>
  <si>
    <t>2022</t>
  </si>
  <si>
    <t>Stromproduktion PV 2023(MWh/a)</t>
  </si>
  <si>
    <t>Stromproduktion EE 2023(MWh/a)</t>
  </si>
  <si>
    <t>Veränderung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</si>
</sst>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0.0%"/>
    <numFmt numFmtId="167" formatCode="_-* #,##0\ _€_-;\-* #,##0\ _€_-;_-* &quot;-&quot;??\ _€_-;_-@_-"/>
    <numFmt numFmtId="168" formatCode="_(* #,##0_);_(* \(#,##0\);_(* &quot;-&quot;??_);_(@_)"/>
    <numFmt numFmtId="169" formatCode="0.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499984740745262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7" borderId="0" xfId="0" applyFill="1" applyAlignment="1">
      <alignment vertical="center" wrapText="1"/>
    </xf>
    <xf numFmtId="166" fontId="0" fillId="5" borderId="1" xfId="2" applyNumberFormat="1" applyFont="1" applyFill="1" applyBorder="1" applyAlignment="1">
      <alignment vertical="center" wrapText="1"/>
    </xf>
    <xf numFmtId="167" fontId="0" fillId="6" borderId="1" xfId="1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7" borderId="0" xfId="0" applyFont="1" applyFill="1" applyAlignment="1">
      <alignment vertical="center" wrapText="1"/>
    </xf>
    <xf numFmtId="166" fontId="11" fillId="5" borderId="1" xfId="2" applyNumberFormat="1" applyFont="1" applyFill="1" applyBorder="1" applyAlignment="1">
      <alignment vertical="center" wrapText="1"/>
    </xf>
    <xf numFmtId="167" fontId="11" fillId="6" borderId="1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167" fontId="0" fillId="5" borderId="1" xfId="1" applyNumberFormat="1" applyFont="1" applyFill="1" applyBorder="1" applyAlignment="1">
      <alignment vertical="center" wrapText="1"/>
    </xf>
    <xf numFmtId="167" fontId="11" fillId="5" borderId="1" xfId="1" applyNumberFormat="1" applyFont="1" applyFill="1" applyBorder="1" applyAlignment="1">
      <alignment vertical="center" wrapText="1"/>
    </xf>
    <xf numFmtId="9" fontId="11" fillId="5" borderId="1" xfId="2" applyFont="1" applyFill="1" applyBorder="1" applyAlignment="1">
      <alignment vertical="center" wrapText="1"/>
    </xf>
    <xf numFmtId="0" fontId="0" fillId="9" borderId="0" xfId="0" applyFill="1" applyAlignment="1">
      <alignment vertical="center" wrapText="1"/>
    </xf>
    <xf numFmtId="167" fontId="0" fillId="10" borderId="1" xfId="1" applyNumberFormat="1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167" fontId="11" fillId="10" borderId="1" xfId="1" applyNumberFormat="1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7" fillId="11" borderId="5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vertical="center" wrapText="1"/>
    </xf>
    <xf numFmtId="0" fontId="9" fillId="9" borderId="0" xfId="0" applyFont="1" applyFill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167" fontId="5" fillId="6" borderId="1" xfId="1" applyNumberFormat="1" applyFont="1" applyFill="1" applyBorder="1" applyAlignment="1">
      <alignment vertical="center" wrapText="1"/>
    </xf>
    <xf numFmtId="167" fontId="5" fillId="5" borderId="1" xfId="1" applyNumberFormat="1" applyFont="1" applyFill="1" applyBorder="1" applyAlignment="1">
      <alignment vertical="center" wrapText="1"/>
    </xf>
    <xf numFmtId="0" fontId="0" fillId="7" borderId="0" xfId="0" applyFill="1"/>
    <xf numFmtId="167" fontId="5" fillId="5" borderId="7" xfId="1" applyNumberFormat="1" applyFont="1" applyFill="1" applyBorder="1" applyAlignment="1">
      <alignment vertical="center" wrapText="1"/>
    </xf>
    <xf numFmtId="167" fontId="5" fillId="6" borderId="2" xfId="1" applyNumberFormat="1" applyFont="1" applyFill="1" applyBorder="1" applyAlignment="1">
      <alignment vertical="center" wrapText="1"/>
    </xf>
    <xf numFmtId="0" fontId="0" fillId="7" borderId="10" xfId="0" applyFill="1" applyBorder="1"/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vertical="center" wrapText="1"/>
    </xf>
    <xf numFmtId="9" fontId="5" fillId="6" borderId="9" xfId="2" applyFont="1" applyFill="1" applyBorder="1" applyAlignment="1">
      <alignment vertical="center" wrapText="1"/>
    </xf>
    <xf numFmtId="9" fontId="5" fillId="6" borderId="8" xfId="2" applyFont="1" applyFill="1" applyBorder="1" applyAlignment="1">
      <alignment vertical="center" wrapText="1"/>
    </xf>
    <xf numFmtId="0" fontId="0" fillId="7" borderId="1" xfId="0" applyFill="1" applyBorder="1"/>
    <xf numFmtId="9" fontId="5" fillId="5" borderId="1" xfId="2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vertical="center" wrapText="1"/>
    </xf>
    <xf numFmtId="14" fontId="0" fillId="7" borderId="0" xfId="0" applyNumberFormat="1" applyFill="1"/>
    <xf numFmtId="9" fontId="0" fillId="5" borderId="1" xfId="2" applyFont="1" applyFill="1" applyBorder="1" applyAlignment="1">
      <alignment vertical="center" wrapText="1"/>
    </xf>
    <xf numFmtId="0" fontId="7" fillId="12" borderId="6" xfId="0" applyFont="1" applyFill="1" applyBorder="1" applyAlignment="1">
      <alignment vertical="center" wrapText="1"/>
    </xf>
    <xf numFmtId="0" fontId="9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12" fillId="7" borderId="0" xfId="3" applyFill="1"/>
    <xf numFmtId="0" fontId="9" fillId="7" borderId="0" xfId="0" applyFont="1" applyFill="1"/>
    <xf numFmtId="167" fontId="5" fillId="6" borderId="17" xfId="1" applyNumberFormat="1" applyFont="1" applyFill="1" applyBorder="1" applyAlignment="1">
      <alignment vertical="center" wrapText="1"/>
    </xf>
    <xf numFmtId="167" fontId="5" fillId="6" borderId="18" xfId="1" applyNumberFormat="1" applyFont="1" applyFill="1" applyBorder="1" applyAlignment="1">
      <alignment vertical="center" wrapText="1"/>
    </xf>
    <xf numFmtId="167" fontId="5" fillId="5" borderId="18" xfId="1" applyNumberFormat="1" applyFont="1" applyFill="1" applyBorder="1" applyAlignment="1">
      <alignment vertical="center" wrapText="1"/>
    </xf>
    <xf numFmtId="167" fontId="5" fillId="5" borderId="19" xfId="1" applyNumberFormat="1" applyFont="1" applyFill="1" applyBorder="1" applyAlignment="1">
      <alignment vertical="center" wrapText="1"/>
    </xf>
    <xf numFmtId="167" fontId="5" fillId="6" borderId="24" xfId="1" applyNumberFormat="1" applyFont="1" applyFill="1" applyBorder="1" applyAlignment="1">
      <alignment vertical="center" wrapText="1"/>
    </xf>
    <xf numFmtId="167" fontId="5" fillId="6" borderId="26" xfId="1" applyNumberFormat="1" applyFont="1" applyFill="1" applyBorder="1" applyAlignment="1">
      <alignment vertical="center" wrapText="1"/>
    </xf>
    <xf numFmtId="167" fontId="5" fillId="6" borderId="27" xfId="1" applyNumberFormat="1" applyFont="1" applyFill="1" applyBorder="1" applyAlignment="1">
      <alignment vertical="center" wrapText="1"/>
    </xf>
    <xf numFmtId="167" fontId="5" fillId="6" borderId="3" xfId="1" applyNumberFormat="1" applyFont="1" applyFill="1" applyBorder="1" applyAlignment="1">
      <alignment vertical="center" wrapText="1"/>
    </xf>
    <xf numFmtId="9" fontId="5" fillId="6" borderId="28" xfId="2" applyFont="1" applyFill="1" applyBorder="1" applyAlignment="1">
      <alignment vertical="center" wrapText="1"/>
    </xf>
    <xf numFmtId="0" fontId="8" fillId="10" borderId="10" xfId="0" applyFont="1" applyFill="1" applyBorder="1" applyAlignment="1">
      <alignment vertical="center" wrapText="1"/>
    </xf>
    <xf numFmtId="167" fontId="5" fillId="6" borderId="29" xfId="1" applyNumberFormat="1" applyFont="1" applyFill="1" applyBorder="1" applyAlignment="1">
      <alignment vertical="center" wrapText="1"/>
    </xf>
    <xf numFmtId="167" fontId="5" fillId="6" borderId="30" xfId="1" applyNumberFormat="1" applyFont="1" applyFill="1" applyBorder="1" applyAlignment="1">
      <alignment vertical="center" wrapText="1"/>
    </xf>
    <xf numFmtId="167" fontId="5" fillId="6" borderId="31" xfId="1" applyNumberFormat="1" applyFont="1" applyFill="1" applyBorder="1" applyAlignment="1">
      <alignment vertical="center" wrapText="1"/>
    </xf>
    <xf numFmtId="9" fontId="5" fillId="6" borderId="32" xfId="2" applyFont="1" applyFill="1" applyBorder="1" applyAlignment="1">
      <alignment vertical="center" wrapText="1"/>
    </xf>
    <xf numFmtId="167" fontId="5" fillId="6" borderId="10" xfId="1" applyNumberFormat="1" applyFont="1" applyFill="1" applyBorder="1" applyAlignment="1">
      <alignment vertical="center" wrapText="1"/>
    </xf>
    <xf numFmtId="167" fontId="5" fillId="6" borderId="33" xfId="1" applyNumberFormat="1" applyFont="1" applyFill="1" applyBorder="1" applyAlignment="1">
      <alignment vertical="center" wrapText="1"/>
    </xf>
    <xf numFmtId="167" fontId="3" fillId="5" borderId="1" xfId="1" applyNumberFormat="1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167" fontId="5" fillId="5" borderId="20" xfId="1" applyNumberFormat="1" applyFont="1" applyFill="1" applyBorder="1" applyAlignment="1">
      <alignment vertical="center" wrapText="1"/>
    </xf>
    <xf numFmtId="167" fontId="5" fillId="5" borderId="21" xfId="1" applyNumberFormat="1" applyFont="1" applyFill="1" applyBorder="1" applyAlignment="1">
      <alignment vertical="center" wrapText="1"/>
    </xf>
    <xf numFmtId="167" fontId="3" fillId="5" borderId="21" xfId="1" applyNumberFormat="1" applyFont="1" applyFill="1" applyBorder="1" applyAlignment="1">
      <alignment vertical="center" wrapText="1"/>
    </xf>
    <xf numFmtId="9" fontId="5" fillId="5" borderId="23" xfId="2" applyFont="1" applyFill="1" applyBorder="1" applyAlignment="1">
      <alignment vertical="center" wrapText="1"/>
    </xf>
    <xf numFmtId="167" fontId="5" fillId="5" borderId="22" xfId="1" applyNumberFormat="1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167" fontId="5" fillId="5" borderId="24" xfId="1" applyNumberFormat="1" applyFont="1" applyFill="1" applyBorder="1" applyAlignment="1">
      <alignment vertical="center" wrapText="1"/>
    </xf>
    <xf numFmtId="9" fontId="5" fillId="5" borderId="8" xfId="2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167" fontId="5" fillId="5" borderId="25" xfId="1" applyNumberFormat="1" applyFont="1" applyFill="1" applyBorder="1" applyAlignment="1">
      <alignment vertical="center" wrapText="1"/>
    </xf>
    <xf numFmtId="9" fontId="5" fillId="5" borderId="35" xfId="2" applyFont="1" applyFill="1" applyBorder="1" applyAlignment="1">
      <alignment vertical="center" wrapText="1"/>
    </xf>
    <xf numFmtId="168" fontId="0" fillId="7" borderId="36" xfId="1" applyNumberFormat="1" applyFont="1" applyFill="1" applyBorder="1"/>
    <xf numFmtId="168" fontId="0" fillId="7" borderId="37" xfId="1" applyNumberFormat="1" applyFont="1" applyFill="1" applyBorder="1"/>
    <xf numFmtId="9" fontId="0" fillId="7" borderId="25" xfId="2" applyFont="1" applyFill="1" applyBorder="1"/>
    <xf numFmtId="9" fontId="0" fillId="7" borderId="7" xfId="2" applyFont="1" applyFill="1" applyBorder="1"/>
    <xf numFmtId="167" fontId="4" fillId="7" borderId="20" xfId="1" applyNumberFormat="1" applyFont="1" applyFill="1" applyBorder="1" applyAlignment="1">
      <alignment vertical="center" wrapText="1"/>
    </xf>
    <xf numFmtId="167" fontId="4" fillId="7" borderId="21" xfId="1" applyNumberFormat="1" applyFont="1" applyFill="1" applyBorder="1" applyAlignment="1">
      <alignment vertical="center" wrapText="1"/>
    </xf>
    <xf numFmtId="167" fontId="2" fillId="7" borderId="21" xfId="1" applyNumberFormat="1" applyFont="1" applyFill="1" applyBorder="1" applyAlignment="1">
      <alignment vertical="center" wrapText="1"/>
    </xf>
    <xf numFmtId="9" fontId="6" fillId="7" borderId="7" xfId="2" applyFont="1" applyFill="1" applyBorder="1"/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168" fontId="0" fillId="7" borderId="0" xfId="1" applyNumberFormat="1" applyFont="1" applyFill="1"/>
    <xf numFmtId="9" fontId="0" fillId="7" borderId="0" xfId="2" applyFont="1" applyFill="1"/>
    <xf numFmtId="167" fontId="3" fillId="5" borderId="17" xfId="1" applyNumberFormat="1" applyFont="1" applyFill="1" applyBorder="1" applyAlignment="1">
      <alignment vertical="center" wrapText="1"/>
    </xf>
    <xf numFmtId="167" fontId="5" fillId="5" borderId="42" xfId="1" applyNumberFormat="1" applyFont="1" applyFill="1" applyBorder="1" applyAlignment="1">
      <alignment vertical="center" wrapText="1"/>
    </xf>
    <xf numFmtId="167" fontId="5" fillId="6" borderId="43" xfId="1" applyNumberFormat="1" applyFont="1" applyFill="1" applyBorder="1" applyAlignment="1">
      <alignment vertical="center" wrapText="1"/>
    </xf>
    <xf numFmtId="0" fontId="0" fillId="5" borderId="1" xfId="0" applyFill="1" applyBorder="1"/>
    <xf numFmtId="168" fontId="0" fillId="7" borderId="0" xfId="1" applyNumberFormat="1" applyFont="1" applyFill="1" applyAlignment="1">
      <alignment vertical="center" wrapText="1"/>
    </xf>
    <xf numFmtId="2" fontId="0" fillId="7" borderId="0" xfId="0" applyNumberFormat="1" applyFill="1"/>
    <xf numFmtId="169" fontId="0" fillId="7" borderId="0" xfId="0" applyNumberFormat="1" applyFill="1" applyAlignment="1">
      <alignment vertical="center" wrapText="1"/>
    </xf>
    <xf numFmtId="169" fontId="0" fillId="5" borderId="1" xfId="0" applyNumberFormat="1" applyFill="1" applyBorder="1"/>
    <xf numFmtId="167" fontId="9" fillId="6" borderId="1" xfId="1" applyNumberFormat="1" applyFont="1" applyFill="1" applyBorder="1" applyAlignment="1">
      <alignment vertical="center" wrapText="1"/>
    </xf>
    <xf numFmtId="167" fontId="9" fillId="5" borderId="1" xfId="1" applyNumberFormat="1" applyFont="1" applyFill="1" applyBorder="1" applyAlignment="1">
      <alignment vertical="center" wrapText="1"/>
    </xf>
    <xf numFmtId="9" fontId="9" fillId="5" borderId="1" xfId="2" applyFont="1" applyFill="1" applyBorder="1" applyAlignment="1">
      <alignment vertical="center" wrapText="1"/>
    </xf>
    <xf numFmtId="167" fontId="9" fillId="10" borderId="3" xfId="1" applyNumberFormat="1" applyFont="1" applyFill="1" applyBorder="1" applyAlignment="1">
      <alignment vertical="center" wrapText="1"/>
    </xf>
    <xf numFmtId="166" fontId="9" fillId="5" borderId="3" xfId="2" applyNumberFormat="1" applyFont="1" applyFill="1" applyBorder="1" applyAlignment="1">
      <alignment vertical="center" wrapText="1"/>
    </xf>
    <xf numFmtId="167" fontId="9" fillId="6" borderId="3" xfId="1" applyNumberFormat="1" applyFont="1" applyFill="1" applyBorder="1" applyAlignment="1">
      <alignment vertical="center" wrapText="1"/>
    </xf>
    <xf numFmtId="9" fontId="0" fillId="7" borderId="1" xfId="2" applyFont="1" applyFill="1" applyBorder="1"/>
    <xf numFmtId="0" fontId="0" fillId="7" borderId="37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vertical="center" wrapText="1"/>
    </xf>
  </cellXfs>
  <cellStyles count="5">
    <cellStyle name="Komma" xfId="1" builtinId="3"/>
    <cellStyle name="Komma 2" xfId="4" xr:uid="{7E29BEBA-3AAF-4342-BF41-3284F87753B3}"/>
    <cellStyle name="Link" xfId="3" builtinId="8"/>
    <cellStyle name="Prozent" xfId="2" builtinId="5"/>
    <cellStyle name="Standard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4472C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rgb="FF00B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6" formatCode="0.0%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4472C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rgb="FF00B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7" formatCode="_-* #,##0\ _€_-;\-* #,##0\ _€_-;_-* &quot;-&quot;??\ _€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_-* #,##0\ _€_-;\-* #,##0\ _€_-;_-* &quot;-&quot;??\ _€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2400" b="1">
                <a:solidFill>
                  <a:srgbClr val="002060"/>
                </a:solidFill>
              </a:rPr>
              <a:t>Wieviel Prozent des Stromverbauchs decken regionale erneuerbare Energien? Bayernvergleich 2023</a:t>
            </a:r>
          </a:p>
        </c:rich>
      </c:tx>
      <c:layout>
        <c:manualLayout>
          <c:xMode val="edge"/>
          <c:yMode val="edge"/>
          <c:x val="0.16611996765660197"/>
          <c:y val="1.931044347352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868478502268724E-2"/>
          <c:y val="0.16636996231854778"/>
          <c:w val="0.93109245922901607"/>
          <c:h val="0.57349333365337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'Daten_EE-2023'!$A$38:$A$48</c:f>
              <c:strCache>
                <c:ptCount val="11"/>
                <c:pt idx="0">
                  <c:v>Bayreuth (Lkr.)</c:v>
                </c:pt>
                <c:pt idx="1">
                  <c:v>Bayreuth (Stadt)</c:v>
                </c:pt>
                <c:pt idx="2">
                  <c:v>Bayreuth (Region)</c:v>
                </c:pt>
                <c:pt idx="3">
                  <c:v>Oberbayern</c:v>
                </c:pt>
                <c:pt idx="4">
                  <c:v>Niederbayern</c:v>
                </c:pt>
                <c:pt idx="5">
                  <c:v>Oberpfalz</c:v>
                </c:pt>
                <c:pt idx="6">
                  <c:v>Oberfranken</c:v>
                </c:pt>
                <c:pt idx="7">
                  <c:v>Mittelfranken</c:v>
                </c:pt>
                <c:pt idx="8">
                  <c:v>Unterfranken</c:v>
                </c:pt>
                <c:pt idx="9">
                  <c:v>Schwaben</c:v>
                </c:pt>
                <c:pt idx="10">
                  <c:v>Bayern</c:v>
                </c:pt>
              </c:strCache>
            </c:strRef>
          </c:cat>
          <c:val>
            <c:numRef>
              <c:f>'Daten_EE-2023'!$N$38:$N$48</c:f>
              <c:numCache>
                <c:formatCode>0%</c:formatCode>
                <c:ptCount val="11"/>
                <c:pt idx="0">
                  <c:v>1.6276381806878315</c:v>
                </c:pt>
                <c:pt idx="1">
                  <c:v>6.223928785463366E-2</c:v>
                </c:pt>
                <c:pt idx="2">
                  <c:v>0.76352621820302469</c:v>
                </c:pt>
                <c:pt idx="3">
                  <c:v>0.43811806885668764</c:v>
                </c:pt>
                <c:pt idx="4">
                  <c:v>1.0574750062709304</c:v>
                </c:pt>
                <c:pt idx="5">
                  <c:v>0.66422732330927203</c:v>
                </c:pt>
                <c:pt idx="6">
                  <c:v>0.67041241927058048</c:v>
                </c:pt>
                <c:pt idx="7">
                  <c:v>0.51142083389038262</c:v>
                </c:pt>
                <c:pt idx="8">
                  <c:v>0.58619889850919404</c:v>
                </c:pt>
                <c:pt idx="9">
                  <c:v>0.62729106307612736</c:v>
                </c:pt>
                <c:pt idx="10">
                  <c:v>0.58872369886274578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5-4A97-BFF8-38B087CEA3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449376"/>
        <c:axId val="798452000"/>
      </c:barChart>
      <c:catAx>
        <c:axId val="79844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8452000"/>
        <c:crosses val="autoZero"/>
        <c:auto val="1"/>
        <c:lblAlgn val="ctr"/>
        <c:lblOffset val="100"/>
        <c:noMultiLvlLbl val="0"/>
      </c:catAx>
      <c:valAx>
        <c:axId val="798452000"/>
        <c:scaling>
          <c:orientation val="minMax"/>
          <c:max val="1.7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844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2400" b="1">
                <a:solidFill>
                  <a:srgbClr val="002060"/>
                </a:solidFill>
              </a:rPr>
              <a:t>Wieviel Prozent des Stromverbauchs decken regionale erneuerbare Energien? Bayernvergleich 2022</a:t>
            </a:r>
          </a:p>
        </c:rich>
      </c:tx>
      <c:layout>
        <c:manualLayout>
          <c:xMode val="edge"/>
          <c:yMode val="edge"/>
          <c:x val="0.16611996765660197"/>
          <c:y val="1.7193234801442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868478502268724E-2"/>
          <c:y val="0.16636996231854778"/>
          <c:w val="0.93109245922901607"/>
          <c:h val="0.57349333365337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'Daten_EE-2022'!$A$38:$A$48</c:f>
              <c:strCache>
                <c:ptCount val="11"/>
                <c:pt idx="0">
                  <c:v>Bayreuth (Lkr.)</c:v>
                </c:pt>
                <c:pt idx="1">
                  <c:v>Bayreuth (Stadt)</c:v>
                </c:pt>
                <c:pt idx="2">
                  <c:v>Bayreuth (Region)</c:v>
                </c:pt>
                <c:pt idx="3">
                  <c:v>Oberbayern</c:v>
                </c:pt>
                <c:pt idx="4">
                  <c:v>Niederbayern</c:v>
                </c:pt>
                <c:pt idx="5">
                  <c:v>Oberpfalz</c:v>
                </c:pt>
                <c:pt idx="6">
                  <c:v>Oberfranken</c:v>
                </c:pt>
                <c:pt idx="7">
                  <c:v>Mittelfranken</c:v>
                </c:pt>
                <c:pt idx="8">
                  <c:v>Unterfranken</c:v>
                </c:pt>
                <c:pt idx="9">
                  <c:v>Schwaben</c:v>
                </c:pt>
                <c:pt idx="10">
                  <c:v>Bayern</c:v>
                </c:pt>
              </c:strCache>
            </c:strRef>
          </c:cat>
          <c:val>
            <c:numRef>
              <c:f>'Daten_EE-2022'!$N$38:$N$48</c:f>
              <c:numCache>
                <c:formatCode>0%</c:formatCode>
                <c:ptCount val="11"/>
                <c:pt idx="0">
                  <c:v>1.3734633855566678</c:v>
                </c:pt>
                <c:pt idx="1">
                  <c:v>7.1492794144229793E-2</c:v>
                </c:pt>
                <c:pt idx="2">
                  <c:v>0.66391044298736601</c:v>
                </c:pt>
                <c:pt idx="3">
                  <c:v>0.40160042784834971</c:v>
                </c:pt>
                <c:pt idx="4">
                  <c:v>0.8945295538954342</c:v>
                </c:pt>
                <c:pt idx="5">
                  <c:v>0.60648317579193922</c:v>
                </c:pt>
                <c:pt idx="6">
                  <c:v>0.58603295212886419</c:v>
                </c:pt>
                <c:pt idx="7">
                  <c:v>0.469469721568475</c:v>
                </c:pt>
                <c:pt idx="8">
                  <c:v>0.51260040298090959</c:v>
                </c:pt>
                <c:pt idx="9">
                  <c:v>0.58918767064496835</c:v>
                </c:pt>
                <c:pt idx="10">
                  <c:v>0.52164268503078814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A-4959-8D84-29B8EE8311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449376"/>
        <c:axId val="798452000"/>
      </c:barChart>
      <c:catAx>
        <c:axId val="79844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8452000"/>
        <c:crosses val="autoZero"/>
        <c:auto val="1"/>
        <c:lblAlgn val="ctr"/>
        <c:lblOffset val="100"/>
        <c:noMultiLvlLbl val="0"/>
      </c:catAx>
      <c:valAx>
        <c:axId val="798452000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844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2400" b="1">
                <a:solidFill>
                  <a:srgbClr val="002060"/>
                </a:solidFill>
              </a:rPr>
              <a:t>Stromverbrauch und Erzeugung von regenerativen Strom </a:t>
            </a:r>
            <a:br>
              <a:rPr lang="de-DE" sz="2400" b="1">
                <a:solidFill>
                  <a:srgbClr val="002060"/>
                </a:solidFill>
              </a:rPr>
            </a:br>
            <a:r>
              <a:rPr lang="de-DE" sz="2400" b="1">
                <a:solidFill>
                  <a:srgbClr val="002060"/>
                </a:solidFill>
              </a:rPr>
              <a:t>im Landkreis Bayreuth seit 2011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96953295096306"/>
          <c:y val="0.17469481038140269"/>
          <c:w val="0.81425823706798461"/>
          <c:h val="0.64377523118785118"/>
        </c:manualLayout>
      </c:layout>
      <c:lineChart>
        <c:grouping val="standard"/>
        <c:varyColors val="0"/>
        <c:ser>
          <c:idx val="0"/>
          <c:order val="0"/>
          <c:tx>
            <c:strRef>
              <c:f>'Daten_EE-Vergleich'!$A$17</c:f>
              <c:strCache>
                <c:ptCount val="1"/>
                <c:pt idx="0">
                  <c:v>Stromverbrauch (MWh)</c:v>
                </c:pt>
              </c:strCache>
            </c:strRef>
          </c:tx>
          <c:spPr>
            <a:ln w="889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'Daten_EE-Vergleich'!$B$16:$N$16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'Daten_EE-Vergleich'!$B$17:$N$17</c:f>
              <c:numCache>
                <c:formatCode>_-* #,##0\ _€_-;\-* #,##0\ _€_-;_-* "-"??\ _€_-;_-@_-</c:formatCode>
                <c:ptCount val="13"/>
                <c:pt idx="0">
                  <c:v>447500</c:v>
                </c:pt>
                <c:pt idx="1">
                  <c:v>427491.684074816</c:v>
                </c:pt>
                <c:pt idx="2">
                  <c:v>419725.02893825865</c:v>
                </c:pt>
                <c:pt idx="3">
                  <c:v>404105.09479817218</c:v>
                </c:pt>
                <c:pt idx="4">
                  <c:v>399947.83659761155</c:v>
                </c:pt>
                <c:pt idx="5">
                  <c:v>397928.94539296604</c:v>
                </c:pt>
                <c:pt idx="6">
                  <c:v>399373.00159300602</c:v>
                </c:pt>
                <c:pt idx="7">
                  <c:v>394610.38607508538</c:v>
                </c:pt>
                <c:pt idx="8">
                  <c:v>332522</c:v>
                </c:pt>
                <c:pt idx="9">
                  <c:v>321078</c:v>
                </c:pt>
                <c:pt idx="10">
                  <c:v>350990</c:v>
                </c:pt>
                <c:pt idx="11">
                  <c:v>355652</c:v>
                </c:pt>
                <c:pt idx="12">
                  <c:v>342613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6-4914-B1DD-5DFD470DD2A9}"/>
            </c:ext>
          </c:extLst>
        </c:ser>
        <c:ser>
          <c:idx val="1"/>
          <c:order val="1"/>
          <c:tx>
            <c:strRef>
              <c:f>'Daten_EE-Vergleich'!$A$18</c:f>
              <c:strCache>
                <c:ptCount val="1"/>
                <c:pt idx="0">
                  <c:v>Erzeugung (MWh)</c:v>
                </c:pt>
              </c:strCache>
            </c:strRef>
          </c:tx>
          <c:spPr>
            <a:ln w="857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20000"/>
                  <a:lumOff val="80000"/>
                </a:schemeClr>
              </a:solidFill>
              <a:ln w="88900">
                <a:noFill/>
              </a:ln>
              <a:effectLst/>
            </c:spPr>
          </c:marker>
          <c:cat>
            <c:numRef>
              <c:f>'Daten_EE-Vergleich'!$B$16:$N$16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'Daten_EE-Vergleich'!$B$18:$N$18</c:f>
              <c:numCache>
                <c:formatCode>_-* #,##0\ _€_-;\-* #,##0\ _€_-;_-* "-"??\ _€_-;_-@_-</c:formatCode>
                <c:ptCount val="13"/>
                <c:pt idx="0">
                  <c:v>155980</c:v>
                </c:pt>
                <c:pt idx="1">
                  <c:v>168805.20499999999</c:v>
                </c:pt>
                <c:pt idx="2">
                  <c:v>207110</c:v>
                </c:pt>
                <c:pt idx="3">
                  <c:v>227293.68100000001</c:v>
                </c:pt>
                <c:pt idx="4">
                  <c:v>294084</c:v>
                </c:pt>
                <c:pt idx="5">
                  <c:v>334889.80599999998</c:v>
                </c:pt>
                <c:pt idx="6">
                  <c:v>425533.33200000005</c:v>
                </c:pt>
                <c:pt idx="7">
                  <c:v>473708.76799999998</c:v>
                </c:pt>
                <c:pt idx="8">
                  <c:v>484280</c:v>
                </c:pt>
                <c:pt idx="9">
                  <c:v>485964</c:v>
                </c:pt>
                <c:pt idx="10">
                  <c:v>423822</c:v>
                </c:pt>
                <c:pt idx="11">
                  <c:v>488475</c:v>
                </c:pt>
                <c:pt idx="12">
                  <c:v>557650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6-4914-B1DD-5DFD470D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85088"/>
        <c:axId val="660388368"/>
      </c:lineChart>
      <c:catAx>
        <c:axId val="66038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88368"/>
        <c:crosses val="autoZero"/>
        <c:auto val="1"/>
        <c:lblAlgn val="ctr"/>
        <c:lblOffset val="100"/>
        <c:noMultiLvlLbl val="0"/>
      </c:catAx>
      <c:valAx>
        <c:axId val="660388368"/>
        <c:scaling>
          <c:orientation val="minMax"/>
          <c:max val="6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Megawattstunden / Jahr</a:t>
                </a:r>
              </a:p>
            </c:rich>
          </c:tx>
          <c:layout>
            <c:manualLayout>
              <c:xMode val="edge"/>
              <c:yMode val="edge"/>
              <c:x val="2.4607703050687778E-2"/>
              <c:y val="0.25579841535438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8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2400" b="1">
                <a:solidFill>
                  <a:srgbClr val="002060"/>
                </a:solidFill>
              </a:rPr>
              <a:t>Relative Anteile der Erneuerbaren Energiequellen</a:t>
            </a:r>
            <a:br>
              <a:rPr lang="de-DE" sz="2400" b="1">
                <a:solidFill>
                  <a:srgbClr val="002060"/>
                </a:solidFill>
              </a:rPr>
            </a:br>
            <a:r>
              <a:rPr lang="de-DE" sz="2400" b="1">
                <a:solidFill>
                  <a:srgbClr val="002060"/>
                </a:solidFill>
              </a:rPr>
              <a:t>an der</a:t>
            </a:r>
            <a:r>
              <a:rPr lang="de-DE" sz="2400" b="1" baseline="0">
                <a:solidFill>
                  <a:srgbClr val="002060"/>
                </a:solidFill>
              </a:rPr>
              <a:t> Stromerzeugung, Landkreis Bayreuth 2023</a:t>
            </a:r>
            <a:endParaRPr lang="de-DE" sz="2400" b="1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14306152892683427"/>
          <c:y val="3.598790379711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2-452D-A20E-E0C7442F161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02-452D-A20E-E0C7442F161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02-452D-A20E-E0C7442F161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02-452D-A20E-E0C7442F1615}"/>
              </c:ext>
            </c:extLst>
          </c:dPt>
          <c:dLbls>
            <c:dLbl>
              <c:idx val="0"/>
              <c:layout>
                <c:manualLayout>
                  <c:x val="1.1596441135635439E-2"/>
                  <c:y val="5.27200287769872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2-452D-A20E-E0C7442F1615}"/>
                </c:ext>
              </c:extLst>
            </c:dLbl>
            <c:dLbl>
              <c:idx val="1"/>
              <c:layout>
                <c:manualLayout>
                  <c:x val="4.1166331854129393E-2"/>
                  <c:y val="-0.222330029177824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02-452D-A20E-E0C7442F1615}"/>
                </c:ext>
              </c:extLst>
            </c:dLbl>
            <c:dLbl>
              <c:idx val="2"/>
              <c:layout>
                <c:manualLayout>
                  <c:x val="0.11438358966408932"/>
                  <c:y val="0.185503184246639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2-452D-A20E-E0C7442F1615}"/>
                </c:ext>
              </c:extLst>
            </c:dLbl>
            <c:dLbl>
              <c:idx val="3"/>
              <c:layout>
                <c:manualLayout>
                  <c:x val="-0.13046191211332381"/>
                  <c:y val="0.119821435708861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02-452D-A20E-E0C7442F16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Daten_Kuchendiagramm!$A$1:$D$1</c:f>
              <c:strCache>
                <c:ptCount val="4"/>
                <c:pt idx="0">
                  <c:v>Strom aus Wasserkraft </c:v>
                </c:pt>
                <c:pt idx="1">
                  <c:v>Windstrom</c:v>
                </c:pt>
                <c:pt idx="2">
                  <c:v>Solarstrom</c:v>
                </c:pt>
                <c:pt idx="3">
                  <c:v>Strom aus Biomasse</c:v>
                </c:pt>
              </c:strCache>
            </c:strRef>
          </c:cat>
          <c:val>
            <c:numRef>
              <c:f>Daten_Kuchendiagramm!$A$6:$D$6</c:f>
              <c:numCache>
                <c:formatCode>_-* #,##0\ _€_-;\-* #,##0\ _€_-;_-* "-"??\ _€_-;_-@_-</c:formatCode>
                <c:ptCount val="4"/>
                <c:pt idx="0">
                  <c:v>10806</c:v>
                </c:pt>
                <c:pt idx="1">
                  <c:v>302623</c:v>
                </c:pt>
                <c:pt idx="2">
                  <c:v>156074</c:v>
                </c:pt>
                <c:pt idx="3">
                  <c:v>88148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02-452D-A20E-E0C7442F161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402-452D-A20E-E0C7442F16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402-452D-A20E-E0C7442F16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402-452D-A20E-E0C7442F16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402-452D-A20E-E0C7442F1615}"/>
              </c:ext>
            </c:extLst>
          </c:dPt>
          <c:cat>
            <c:strRef>
              <c:f>Daten_Kuchendiagramm!$A$1:$D$1</c:f>
              <c:strCache>
                <c:ptCount val="4"/>
                <c:pt idx="0">
                  <c:v>Strom aus Wasserkraft </c:v>
                </c:pt>
                <c:pt idx="1">
                  <c:v>Windstrom</c:v>
                </c:pt>
                <c:pt idx="2">
                  <c:v>Solarstrom</c:v>
                </c:pt>
                <c:pt idx="3">
                  <c:v>Strom aus Biomasse</c:v>
                </c:pt>
              </c:strCache>
            </c:strRef>
          </c:cat>
          <c:val>
            <c:numRef>
              <c:f>Daten_Kuchendiagramm!$A$7:$D$7</c:f>
              <c:numCache>
                <c:formatCode>0%</c:formatCode>
                <c:ptCount val="4"/>
                <c:pt idx="0">
                  <c:v>2.2121910026101643E-2</c:v>
                </c:pt>
                <c:pt idx="1">
                  <c:v>0.61952607605302212</c:v>
                </c:pt>
                <c:pt idx="2">
                  <c:v>0.27987805971487489</c:v>
                </c:pt>
                <c:pt idx="3">
                  <c:v>0.18045549925789447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402-452D-A20E-E0C7442F1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9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de-DE" sz="2400" b="1">
                <a:solidFill>
                  <a:srgbClr val="002060"/>
                </a:solidFill>
              </a:rPr>
              <a:t>Relative Anteile der Erneuerbaren Energiequellen</a:t>
            </a:r>
            <a:r>
              <a:rPr lang="de-DE" sz="2400" b="1" baseline="0">
                <a:solidFill>
                  <a:srgbClr val="002060"/>
                </a:solidFill>
              </a:rPr>
              <a:t>, </a:t>
            </a:r>
            <a:r>
              <a:rPr lang="de-DE" sz="2400" b="1" i="0" u="none" strike="noStrike" kern="1200" spc="0" baseline="0">
                <a:solidFill>
                  <a:srgbClr val="002060"/>
                </a:solidFill>
              </a:rPr>
              <a:t>an der Stromerzeugung, Landkreis Bayreuth 2022</a:t>
            </a:r>
            <a:endParaRPr lang="de-DE" sz="2400" b="1">
              <a:solidFill>
                <a:srgbClr val="002060"/>
              </a:solidFill>
            </a:endParaRPr>
          </a:p>
        </c:rich>
      </c:tx>
      <c:layout>
        <c:manualLayout>
          <c:xMode val="edge"/>
          <c:yMode val="edge"/>
          <c:x val="0.14306152892683427"/>
          <c:y val="3.598790379711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5-4C8D-B3DA-5FCB3E21215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5-4C8D-B3DA-5FCB3E21215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5-4C8D-B3DA-5FCB3E21215C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5-4C8D-B3DA-5FCB3E21215C}"/>
              </c:ext>
            </c:extLst>
          </c:dPt>
          <c:dLbls>
            <c:dLbl>
              <c:idx val="0"/>
              <c:layout>
                <c:manualLayout>
                  <c:x val="1.1596441135635439E-2"/>
                  <c:y val="5.27200287769872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5-4C8D-B3DA-5FCB3E21215C}"/>
                </c:ext>
              </c:extLst>
            </c:dLbl>
            <c:dLbl>
              <c:idx val="1"/>
              <c:layout>
                <c:manualLayout>
                  <c:x val="-2.585383818507312E-3"/>
                  <c:y val="-0.22444517120340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25-4C8D-B3DA-5FCB3E21215C}"/>
                </c:ext>
              </c:extLst>
            </c:dLbl>
            <c:dLbl>
              <c:idx val="2"/>
              <c:layout>
                <c:manualLayout>
                  <c:x val="0.13899387704549279"/>
                  <c:y val="0.17069784529301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25-4C8D-B3DA-5FCB3E21215C}"/>
                </c:ext>
              </c:extLst>
            </c:dLbl>
            <c:dLbl>
              <c:idx val="3"/>
              <c:layout>
                <c:manualLayout>
                  <c:x val="-0.13046192743507123"/>
                  <c:y val="0.16423769152015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25-4C8D-B3DA-5FCB3E212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Daten_Kuchendiagramm!$A$1:$D$1</c:f>
              <c:strCache>
                <c:ptCount val="4"/>
                <c:pt idx="0">
                  <c:v>Strom aus Wasserkraft </c:v>
                </c:pt>
                <c:pt idx="1">
                  <c:v>Windstrom</c:v>
                </c:pt>
                <c:pt idx="2">
                  <c:v>Solarstrom</c:v>
                </c:pt>
                <c:pt idx="3">
                  <c:v>Strom aus Biomasse</c:v>
                </c:pt>
              </c:strCache>
            </c:strRef>
          </c:cat>
          <c:val>
            <c:numRef>
              <c:f>Daten_Kuchendiagramm!$A$4:$D$4</c:f>
              <c:numCache>
                <c:formatCode>_(* #,##0_);_(* \(#,##0\);_(* "-"??_);_(@_)</c:formatCode>
                <c:ptCount val="4"/>
                <c:pt idx="0">
                  <c:v>8940</c:v>
                </c:pt>
                <c:pt idx="1">
                  <c:v>244449</c:v>
                </c:pt>
                <c:pt idx="2">
                  <c:v>145424</c:v>
                </c:pt>
                <c:pt idx="3">
                  <c:v>89662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25-4C8D-B3DA-5FCB3E21215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925-4C8D-B3DA-5FCB3E2121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925-4C8D-B3DA-5FCB3E2121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925-4C8D-B3DA-5FCB3E2121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925-4C8D-B3DA-5FCB3E21215C}"/>
              </c:ext>
            </c:extLst>
          </c:dPt>
          <c:cat>
            <c:strRef>
              <c:f>Daten_Kuchendiagramm!$A$1:$D$1</c:f>
              <c:strCache>
                <c:ptCount val="4"/>
                <c:pt idx="0">
                  <c:v>Strom aus Wasserkraft </c:v>
                </c:pt>
                <c:pt idx="1">
                  <c:v>Windstrom</c:v>
                </c:pt>
                <c:pt idx="2">
                  <c:v>Solarstrom</c:v>
                </c:pt>
                <c:pt idx="3">
                  <c:v>Strom aus Biomasse</c:v>
                </c:pt>
              </c:strCache>
            </c:strRef>
          </c:cat>
          <c:val>
            <c:numRef>
              <c:f>Daten_Kuchendiagramm!$A$5:$D$5</c:f>
              <c:numCache>
                <c:formatCode>0%</c:formatCode>
                <c:ptCount val="4"/>
                <c:pt idx="0">
                  <c:v>1.8301857822815907E-2</c:v>
                </c:pt>
                <c:pt idx="1">
                  <c:v>0.50043298019345928</c:v>
                </c:pt>
                <c:pt idx="2">
                  <c:v>0.29771022058447211</c:v>
                </c:pt>
                <c:pt idx="3">
                  <c:v>0.18355494139925277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25-4C8D-B3DA-5FCB3E21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9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DF8AFE3-87A4-4E4D-A6C0-B644373DB12C}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633AB7-1D5A-4E4D-A94F-398EFEA46411}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A8F12B0-E7AA-4746-ACE7-07994CBD98BA}">
  <sheetPr/>
  <sheetViews>
    <sheetView zoomScale="115" workbookViewId="0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2B2E087-43D4-4BEC-A369-6ACF0C1589EC}">
  <sheetPr/>
  <sheetViews>
    <sheetView workbookViewId="0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E9E8DF-4574-4355-870D-4F3D85711E08}">
  <sheetPr/>
  <sheetViews>
    <sheetView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304" cy="59984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BC43D83-4E49-FC6C-326A-8B51588789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0.75781</cdr:x>
      <cdr:y>0.87681</cdr:y>
    </cdr:from>
    <cdr:to>
      <cdr:x>0.99349</cdr:x>
      <cdr:y>0.99395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A547A2B-E824-E53D-BD67-9AE6F64852D7}"/>
            </a:ext>
          </a:extLst>
        </cdr:cNvPr>
        <cdr:cNvSpPr txBox="1"/>
      </cdr:nvSpPr>
      <cdr:spPr>
        <a:xfrm xmlns:a="http://schemas.openxmlformats.org/drawingml/2006/main">
          <a:off x="7039428" y="5260219"/>
          <a:ext cx="2189238" cy="702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Grafik: Landkreis Bayreuth 2024</a:t>
          </a:r>
        </a:p>
        <a:p xmlns:a="http://schemas.openxmlformats.org/drawingml/2006/main">
          <a:r>
            <a:rPr lang="de-DE" sz="1100"/>
            <a:t>Datenstand:</a:t>
          </a:r>
          <a:r>
            <a:rPr lang="de-DE" sz="1100" baseline="0"/>
            <a:t> 31.12.2022</a:t>
          </a:r>
        </a:p>
        <a:p xmlns:a="http://schemas.openxmlformats.org/drawingml/2006/main">
          <a:r>
            <a:rPr lang="de-DE" sz="1100" baseline="0"/>
            <a:t>Datenquelle: Energieatlas Bayern</a:t>
          </a:r>
          <a:endParaRPr lang="de-DE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0.75872</cdr:x>
      <cdr:y>0.88276</cdr:y>
    </cdr:from>
    <cdr:to>
      <cdr:x>0.9944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FADED1B-6D45-D1A6-9ECE-5703178C2A6E}"/>
            </a:ext>
          </a:extLst>
        </cdr:cNvPr>
        <cdr:cNvSpPr txBox="1"/>
      </cdr:nvSpPr>
      <cdr:spPr>
        <a:xfrm xmlns:a="http://schemas.openxmlformats.org/drawingml/2006/main">
          <a:off x="7047900" y="5295864"/>
          <a:ext cx="2189180" cy="703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Grafik: Landkreis Bayreuth 2025</a:t>
          </a:r>
        </a:p>
        <a:p xmlns:a="http://schemas.openxmlformats.org/drawingml/2006/main">
          <a:r>
            <a:rPr lang="de-DE" sz="1100"/>
            <a:t>Datenstand:</a:t>
          </a:r>
          <a:r>
            <a:rPr lang="de-DE" sz="1100" baseline="0"/>
            <a:t> 31.12.2023</a:t>
          </a:r>
        </a:p>
        <a:p xmlns:a="http://schemas.openxmlformats.org/drawingml/2006/main">
          <a:r>
            <a:rPr lang="de-DE" sz="1100" baseline="0"/>
            <a:t>Datenquelle: Energieatlas Bayern</a:t>
          </a:r>
          <a:endParaRPr lang="de-D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304" cy="59984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D3DF2C-9493-45BF-871A-EE1A692EE4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0.75872</cdr:x>
      <cdr:y>0.88276</cdr:y>
    </cdr:from>
    <cdr:to>
      <cdr:x>0.9944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FADED1B-6D45-D1A6-9ECE-5703178C2A6E}"/>
            </a:ext>
          </a:extLst>
        </cdr:cNvPr>
        <cdr:cNvSpPr txBox="1"/>
      </cdr:nvSpPr>
      <cdr:spPr>
        <a:xfrm xmlns:a="http://schemas.openxmlformats.org/drawingml/2006/main">
          <a:off x="7047900" y="5295864"/>
          <a:ext cx="2189180" cy="703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Grafik: Landkreis Bayreuth 2024</a:t>
          </a:r>
        </a:p>
        <a:p xmlns:a="http://schemas.openxmlformats.org/drawingml/2006/main">
          <a:r>
            <a:rPr lang="de-DE" sz="1100"/>
            <a:t>Datenstand:</a:t>
          </a:r>
          <a:r>
            <a:rPr lang="de-DE" sz="1100" baseline="0"/>
            <a:t> 31.12.2022</a:t>
          </a:r>
        </a:p>
        <a:p xmlns:a="http://schemas.openxmlformats.org/drawingml/2006/main">
          <a:r>
            <a:rPr lang="de-DE" sz="1100" baseline="0"/>
            <a:t>Datenquelle: Energieatlas Bayern</a:t>
          </a:r>
          <a:endParaRPr lang="de-DE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9774" cy="60032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D323B6-EFF0-4468-89F0-DB333B9C20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0.00785</cdr:x>
      <cdr:y>0.95217</cdr:y>
    </cdr:from>
    <cdr:to>
      <cdr:x>0.48431</cdr:x>
      <cdr:y>0.99338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98E43FA-126D-93EA-02A8-377B089A340B}"/>
            </a:ext>
          </a:extLst>
        </cdr:cNvPr>
        <cdr:cNvSpPr txBox="1"/>
      </cdr:nvSpPr>
      <cdr:spPr>
        <a:xfrm xmlns:a="http://schemas.openxmlformats.org/drawingml/2006/main">
          <a:off x="72888" y="5716109"/>
          <a:ext cx="4426225" cy="247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/>
            <a:t>Grafik: Landkreis Bayreuth 2025, Datenstand:</a:t>
          </a:r>
          <a:r>
            <a:rPr lang="de-DE" sz="900" baseline="0"/>
            <a:t> 31.12.2023, Datenquelle: Energieatlas Bayern</a:t>
          </a:r>
          <a:endParaRPr lang="de-DE" sz="900"/>
        </a:p>
      </cdr:txBody>
    </cdr:sp>
  </cdr:relSizeAnchor>
  <cdr:relSizeAnchor xmlns:cdr="http://schemas.openxmlformats.org/drawingml/2006/chartDrawing">
    <cdr:from>
      <cdr:x>0.17903</cdr:x>
      <cdr:y>0.65342</cdr:y>
    </cdr:from>
    <cdr:to>
      <cdr:x>0.26034</cdr:x>
      <cdr:y>0.72737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42F32D0B-6B8D-9326-700E-F5464B0C640F}"/>
            </a:ext>
          </a:extLst>
        </cdr:cNvPr>
        <cdr:cNvSpPr txBox="1"/>
      </cdr:nvSpPr>
      <cdr:spPr>
        <a:xfrm xmlns:a="http://schemas.openxmlformats.org/drawingml/2006/main">
          <a:off x="1663146" y="3922643"/>
          <a:ext cx="755374" cy="4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 b="1" kern="1200">
              <a:solidFill>
                <a:srgbClr val="00B050"/>
              </a:solidFill>
            </a:rPr>
            <a:t>35 %*</a:t>
          </a:r>
        </a:p>
      </cdr:txBody>
    </cdr:sp>
  </cdr:relSizeAnchor>
  <cdr:relSizeAnchor xmlns:cdr="http://schemas.openxmlformats.org/drawingml/2006/chartDrawing">
    <cdr:from>
      <cdr:x>0.90347</cdr:x>
      <cdr:y>0.16078</cdr:y>
    </cdr:from>
    <cdr:to>
      <cdr:x>0.98478</cdr:x>
      <cdr:y>0.23473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85B02B60-6E87-CEF1-F1E0-D6C799A82C7D}"/>
            </a:ext>
          </a:extLst>
        </cdr:cNvPr>
        <cdr:cNvSpPr txBox="1"/>
      </cdr:nvSpPr>
      <cdr:spPr>
        <a:xfrm xmlns:a="http://schemas.openxmlformats.org/drawingml/2006/main">
          <a:off x="8393044" y="965200"/>
          <a:ext cx="755374" cy="4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 kern="1200">
              <a:solidFill>
                <a:srgbClr val="00B050"/>
              </a:solidFill>
            </a:rPr>
            <a:t>163 %*</a:t>
          </a:r>
        </a:p>
      </cdr:txBody>
    </cdr:sp>
  </cdr:relSizeAnchor>
  <cdr:relSizeAnchor xmlns:cdr="http://schemas.openxmlformats.org/drawingml/2006/chartDrawing">
    <cdr:from>
      <cdr:x>0.55896</cdr:x>
      <cdr:y>0.95217</cdr:y>
    </cdr:from>
    <cdr:to>
      <cdr:x>0.64028</cdr:x>
      <cdr:y>0.99117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84DDBC96-4DA7-4314-6444-FEC3F4A176CD}"/>
            </a:ext>
          </a:extLst>
        </cdr:cNvPr>
        <cdr:cNvSpPr txBox="1"/>
      </cdr:nvSpPr>
      <cdr:spPr>
        <a:xfrm xmlns:a="http://schemas.openxmlformats.org/drawingml/2006/main">
          <a:off x="5192645" y="5716105"/>
          <a:ext cx="755374" cy="234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900" b="1" kern="1200">
              <a:solidFill>
                <a:srgbClr val="00B050"/>
              </a:solidFill>
            </a:rPr>
            <a:t>* Anteil der in der Region erzeugten erneuerbaren</a:t>
          </a:r>
          <a:r>
            <a:rPr lang="de-DE" sz="900" b="1" kern="1200" baseline="0">
              <a:solidFill>
                <a:srgbClr val="00B050"/>
              </a:solidFill>
            </a:rPr>
            <a:t> Energien am Stromverbrauch</a:t>
          </a:r>
          <a:endParaRPr lang="de-DE" sz="900" b="1" kern="12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0.5069</cdr:x>
      <cdr:y>0.29102</cdr:y>
    </cdr:from>
    <cdr:to>
      <cdr:x>0.58821</cdr:x>
      <cdr:y>0.36497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6E6E16EB-E606-9999-C748-7172BF9512D9}"/>
            </a:ext>
          </a:extLst>
        </cdr:cNvPr>
        <cdr:cNvSpPr txBox="1"/>
      </cdr:nvSpPr>
      <cdr:spPr>
        <a:xfrm xmlns:a="http://schemas.openxmlformats.org/drawingml/2006/main">
          <a:off x="4708940" y="1747079"/>
          <a:ext cx="755374" cy="4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 kern="1200">
              <a:solidFill>
                <a:srgbClr val="00B050"/>
              </a:solidFill>
            </a:rPr>
            <a:t>100 %*</a:t>
          </a:r>
        </a:p>
      </cdr:txBody>
    </cdr:sp>
  </cdr:relSizeAnchor>
  <cdr:relSizeAnchor xmlns:cdr="http://schemas.openxmlformats.org/drawingml/2006/chartDrawing">
    <cdr:from>
      <cdr:x>0.20233</cdr:x>
      <cdr:y>0.56365</cdr:y>
    </cdr:from>
    <cdr:to>
      <cdr:x>0.28364</cdr:x>
      <cdr:y>0.6376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89C7010E-C665-903A-53DC-225058A5B6D2}"/>
            </a:ext>
          </a:extLst>
        </cdr:cNvPr>
        <cdr:cNvSpPr txBox="1"/>
      </cdr:nvSpPr>
      <cdr:spPr>
        <a:xfrm xmlns:a="http://schemas.openxmlformats.org/drawingml/2006/main" rot="20641037">
          <a:off x="1879600" y="3383722"/>
          <a:ext cx="755374" cy="4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 kern="1200">
              <a:solidFill>
                <a:srgbClr val="00B050"/>
              </a:solidFill>
            </a:rPr>
            <a:t>Erzeugung</a:t>
          </a:r>
        </a:p>
      </cdr:txBody>
    </cdr:sp>
  </cdr:relSizeAnchor>
  <cdr:relSizeAnchor xmlns:cdr="http://schemas.openxmlformats.org/drawingml/2006/chartDrawing">
    <cdr:from>
      <cdr:x>0.19948</cdr:x>
      <cdr:y>0.27116</cdr:y>
    </cdr:from>
    <cdr:to>
      <cdr:x>0.28079</cdr:x>
      <cdr:y>0.34511</cdr:y>
    </cdr:to>
    <cdr:sp macro="" textlink="">
      <cdr:nvSpPr>
        <cdr:cNvPr id="9" name="Textfeld 1">
          <a:extLst xmlns:a="http://schemas.openxmlformats.org/drawingml/2006/main">
            <a:ext uri="{FF2B5EF4-FFF2-40B4-BE49-F238E27FC236}">
              <a16:creationId xmlns:a16="http://schemas.microsoft.com/office/drawing/2014/main" id="{89C7010E-C665-903A-53DC-225058A5B6D2}"/>
            </a:ext>
          </a:extLst>
        </cdr:cNvPr>
        <cdr:cNvSpPr txBox="1"/>
      </cdr:nvSpPr>
      <cdr:spPr>
        <a:xfrm xmlns:a="http://schemas.openxmlformats.org/drawingml/2006/main" rot="522527">
          <a:off x="1853096" y="1627810"/>
          <a:ext cx="755374" cy="44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 b="1" kern="1200">
              <a:solidFill>
                <a:srgbClr val="002060"/>
              </a:solidFill>
            </a:rPr>
            <a:t>Stromverbrauch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AF9D3F4-CD9E-CDDF-F7E2-44069956F3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0.75781</cdr:x>
      <cdr:y>0.87681</cdr:y>
    </cdr:from>
    <cdr:to>
      <cdr:x>0.99349</cdr:x>
      <cdr:y>0.99395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A547A2B-E824-E53D-BD67-9AE6F64852D7}"/>
            </a:ext>
          </a:extLst>
        </cdr:cNvPr>
        <cdr:cNvSpPr txBox="1"/>
      </cdr:nvSpPr>
      <cdr:spPr>
        <a:xfrm xmlns:a="http://schemas.openxmlformats.org/drawingml/2006/main">
          <a:off x="7039428" y="5260219"/>
          <a:ext cx="2189238" cy="702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Grafik: Landkreis Bayreuth 2025</a:t>
          </a:r>
        </a:p>
        <a:p xmlns:a="http://schemas.openxmlformats.org/drawingml/2006/main">
          <a:r>
            <a:rPr lang="de-DE" sz="1100"/>
            <a:t>Datenstand:</a:t>
          </a:r>
          <a:r>
            <a:rPr lang="de-DE" sz="1100" baseline="0"/>
            <a:t> 31.12.2023</a:t>
          </a:r>
        </a:p>
        <a:p xmlns:a="http://schemas.openxmlformats.org/drawingml/2006/main">
          <a:r>
            <a:rPr lang="de-DE" sz="1100" baseline="0"/>
            <a:t>Datenquelle: Energieatlas Bayern</a:t>
          </a:r>
          <a:endParaRPr lang="de-DE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4F13DC3-A312-44CF-9D43-7003EB03B8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2D1901-67B1-4D30-8888-D96C89D61528}" name="Tabelle120" displayName="Tabelle120" ref="A1:P35" totalsRowShown="0" headerRowDxfId="73" dataDxfId="72">
  <autoFilter ref="A1:P35" xr:uid="{EB0FDB64-C80A-493B-898F-477E75C96C49}">
    <filterColumn colId="0">
      <filters>
        <filter val="Speichersdorf"/>
      </filters>
    </filterColumn>
  </autoFilter>
  <sortState xmlns:xlrd2="http://schemas.microsoft.com/office/spreadsheetml/2017/richdata2" ref="A2:P35">
    <sortCondition ref="A1:A35"/>
  </sortState>
  <tableColumns count="16">
    <tableColumn id="1" xr3:uid="{C2ECC2BE-6A5A-4446-BBDE-F0D2DB7031F7}" name="Name" dataDxfId="71"/>
    <tableColumn id="5" xr3:uid="{097C1689-2E8E-4D56-AF5B-24A9EC8665E1}" name="Anteil Wasserkraft an Stromproduktion EE (%)" dataDxfId="70">
      <calculatedColumnFormula>Tabelle120[[#This Row],[Stromproduktion Wasserkraft 2022 (MWh/a)]]/Tabelle120[[#This Row],[Stromproduktion EE 2022 (MWh/a)]]</calculatedColumnFormula>
    </tableColumn>
    <tableColumn id="6" xr3:uid="{4A844617-6CA9-4C33-A8C9-6453FB600654}" name="Anteil Wind an Stromproduktion EE (%)" dataDxfId="69">
      <calculatedColumnFormula>Tabelle120[[#This Row],[Stromproduktion Wind 2022 (MWh/a)]]/Tabelle120[[#This Row],[Stromproduktion EE 2022 (MWh/a)]]</calculatedColumnFormula>
    </tableColumn>
    <tableColumn id="7" xr3:uid="{788D4F1E-DBFB-429F-B7A5-B782E4C914C9}" name="Anteil PV an Stromproduktion EE (%)" dataDxfId="68">
      <calculatedColumnFormula>Tabelle120[[#This Row],[Stromproduktion PV 2022 (MWh/a)]]/Tabelle120[[#This Row],[Stromproduktion EE 2022 (MWh/a)]]</calculatedColumnFormula>
    </tableColumn>
    <tableColumn id="8" xr3:uid="{3D73171C-9E72-45D6-AC98-BB346F58C83E}" name="Anteil Biomasse an Stromproduktion EE (%)" dataDxfId="67">
      <calculatedColumnFormula>Tabelle120[[#This Row],[Stromproduktion Biomasse 2022 (MWh/a)]]/Tabelle120[[#This Row],[Stromproduktion EE 2022 (MWh/a)]]</calculatedColumnFormula>
    </tableColumn>
    <tableColumn id="9" xr3:uid="{B2920842-EA7C-4821-B2E6-84E6BBCED905}" name="Anteil Geothermie an Stromproduktion EE (%)" dataDxfId="66">
      <calculatedColumnFormula>Tabelle120[[#This Row],[Stromproduktion Geothermie 2022 (MWh/a)]]/Tabelle120[[#This Row],[Stromproduktion EE 2022 (MWh/a)]]</calculatedColumnFormula>
    </tableColumn>
    <tableColumn id="10" xr3:uid="{CB87BC16-E286-4B63-834B-4D4DED2EEEF5}" name="Stromproduktion Wasserkraft 2022 (MWh/a)" dataDxfId="65" dataCellStyle="Komma"/>
    <tableColumn id="11" xr3:uid="{899C1B84-A6A8-424A-BC32-0DD6ED270556}" name="Stromproduktion Wind 2022 (MWh/a)" dataDxfId="64" dataCellStyle="Komma"/>
    <tableColumn id="12" xr3:uid="{7337A9BF-FA0A-432B-BC47-CC264ADDBFDA}" name="Stromproduktion PV 2022 (MWh/a)" dataDxfId="63" dataCellStyle="Komma"/>
    <tableColumn id="13" xr3:uid="{6D0EB475-378F-4105-BB67-8DBE45150511}" name="Stromproduktion Biomasse 2022 (MWh/a)" dataDxfId="62" dataCellStyle="Komma"/>
    <tableColumn id="14" xr3:uid="{41AD1D8A-34F1-4D53-B97F-48AAE20FA40D}" name="Stromproduktion Geothermie 2022 (MWh/a)" dataDxfId="61" dataCellStyle="Komma"/>
    <tableColumn id="15" xr3:uid="{646FE334-99B0-418E-83F8-98133B164509}" name="Stromproduktion EE 2022 (MWh/a)" dataDxfId="60" dataCellStyle="Komma">
      <calculatedColumnFormula>SUM(Tabelle120[[#This Row],[Stromproduktion Wasserkraft 2022 (MWh/a)]:[Stromproduktion Geothermie 2022 (MWh/a)]])</calculatedColumnFormula>
    </tableColumn>
    <tableColumn id="26" xr3:uid="{41820B52-367B-49BF-9333-75B714AC0DEE}" name="Stromverbrauch 2022 (MWh/a)" dataDxfId="59" dataCellStyle="Komma"/>
    <tableColumn id="25" xr3:uid="{2779DFA0-3511-42F2-814C-DAB789838441}" name="Anteil EE am Stromverbrauch (%)" dataDxfId="58" dataCellStyle="Komma">
      <calculatedColumnFormula>Tabelle120[[#This Row],[Stromproduktion EE 2022 (MWh/a)]]/Tabelle120[[#This Row],[Stromverbrauch 2022 (MWh/a)]]</calculatedColumnFormula>
    </tableColumn>
    <tableColumn id="16" xr3:uid="{4021A23C-3252-4B4B-A9F1-37166B261559}" name="Einwohnerzahl" dataDxfId="57" dataCellStyle="Komma"/>
    <tableColumn id="17" xr3:uid="{F7FD05D1-FC4A-41C7-AF75-4C981E501F74}" name="Fläche (km²)" dataDxfId="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A4CC940-FBF5-4D37-9DEE-E78B79DD9C4F}" name="Tabelle222" displayName="Tabelle222" ref="A37:P48" totalsRowShown="0" headerRowDxfId="55" dataDxfId="54" tableBorderDxfId="53" dataCellStyle="Komma">
  <autoFilter ref="A37:P48" xr:uid="{047DBB5E-B1C3-4F50-ACCC-22B889BEF505}"/>
  <tableColumns count="16">
    <tableColumn id="1" xr3:uid="{8131053A-2A3B-4578-8034-80BBAACFA398}" name="Name" dataDxfId="52"/>
    <tableColumn id="5" xr3:uid="{1F5FA4A7-DA3C-407D-8D0A-82BF916B8A10}" name="Anteil Wasserkraft an Stromproduktion EE (%)" dataDxfId="51" dataCellStyle="Prozent">
      <calculatedColumnFormula>G38/$L38</calculatedColumnFormula>
    </tableColumn>
    <tableColumn id="6" xr3:uid="{317570F2-5A44-4F86-BC97-ACD0705796BC}" name="Anteil Wind an Stromproduktion EE (%)" dataDxfId="50" dataCellStyle="Prozent">
      <calculatedColumnFormula>H38/$L38</calculatedColumnFormula>
    </tableColumn>
    <tableColumn id="7" xr3:uid="{5B289FB4-531C-4D2A-A7C6-5B3E28952FF3}" name="Anteil PV an Stromproduktion EE (%)" dataDxfId="49" dataCellStyle="Prozent">
      <calculatedColumnFormula>I38/$L38</calculatedColumnFormula>
    </tableColumn>
    <tableColumn id="8" xr3:uid="{9955EDA4-E1D4-49FC-8415-3C96F32B7788}" name="Anteil Biomasse an Stromproduktion EE (%)" dataDxfId="48" dataCellStyle="Prozent">
      <calculatedColumnFormula>J38/$L38</calculatedColumnFormula>
    </tableColumn>
    <tableColumn id="9" xr3:uid="{38A65B39-84E4-49A0-87E0-DC9EF0660430}" name="Anteil Geothermie an Stromproduktion EE (%)" dataDxfId="47" dataCellStyle="Prozent">
      <calculatedColumnFormula>K38/$L38</calculatedColumnFormula>
    </tableColumn>
    <tableColumn id="10" xr3:uid="{C778F05C-35A6-49B4-B5E8-19E4C1498F9F}" name="Stromproduktion Wasserkraft 2022 (MWh/a)" dataDxfId="46" dataCellStyle="Komma"/>
    <tableColumn id="11" xr3:uid="{5834C6DA-1B63-4D8B-A146-3BBD25E70973}" name="Stromproduktion Wind 2022 (MWh/a)" dataDxfId="45" dataCellStyle="Komma"/>
    <tableColumn id="12" xr3:uid="{C421D12A-4184-4978-82F5-A2C5DAAC922B}" name="Stromproduktion PV 2022 (MWh/a)" dataDxfId="44" dataCellStyle="Komma"/>
    <tableColumn id="13" xr3:uid="{83031E95-5AF3-4C28-B92E-13B710451B3B}" name="Stromproduktion Biomasse 2022 (MWh/a)" dataDxfId="43" dataCellStyle="Komma"/>
    <tableColumn id="14" xr3:uid="{F8BC3B14-E039-43F2-ABD3-10F739490C3C}" name="Stromproduktion Geothermie 2022 (MWh/a)" dataDxfId="42" dataCellStyle="Komma"/>
    <tableColumn id="15" xr3:uid="{D0CF6717-4735-4635-887F-3525DA18850A}" name="Stromproduktion EE 2022 (MWh/a)" dataDxfId="41" dataCellStyle="Komma"/>
    <tableColumn id="26" xr3:uid="{21950C20-AE75-41D5-889B-2EAB7633C3A8}" name="Stromverbrauch 2022 (MWh/a)" dataDxfId="40" dataCellStyle="Komma"/>
    <tableColumn id="25" xr3:uid="{B258C728-0B55-46BD-9D6D-22A3997BB301}" name="Anteil EE am Stromverbrauch 2022(%)" dataDxfId="39" dataCellStyle="Prozent">
      <calculatedColumnFormula>Tabelle222[[#This Row],[Stromproduktion EE 2022 (MWh/a)]]/Tabelle222[[#This Row],[Stromverbrauch 2022 (MWh/a)]]</calculatedColumnFormula>
    </tableColumn>
    <tableColumn id="16" xr3:uid="{1CA5E080-101B-4720-8DDC-962DABAE47DD}" name="Einwohnerzahl" dataDxfId="38" dataCellStyle="Komma"/>
    <tableColumn id="17" xr3:uid="{C60A8ED7-9612-42CC-9C75-BB960764E5DE}" name="Fläche (km²)" dataDxfId="37" dataCellStyle="K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AF4A4D-7529-4C1A-905C-216F6CA8EB7B}" name="Tabelle1202" displayName="Tabelle1202" ref="A1:P35" totalsRowShown="0" headerRowDxfId="36" dataDxfId="35">
  <autoFilter ref="A1:P35" xr:uid="{EB0FDB64-C80A-493B-898F-477E75C96C49}">
    <filterColumn colId="0">
      <filters>
        <filter val="Speichersdorf"/>
      </filters>
    </filterColumn>
  </autoFilter>
  <sortState xmlns:xlrd2="http://schemas.microsoft.com/office/spreadsheetml/2017/richdata2" ref="A2:P35">
    <sortCondition ref="A1:A35"/>
  </sortState>
  <tableColumns count="16">
    <tableColumn id="1" xr3:uid="{91A5BA3E-055F-4B3B-BBEA-F06C204D0EE4}" name="2022" dataDxfId="34"/>
    <tableColumn id="5" xr3:uid="{8291296D-5583-4A8C-9FF9-E07DE01F8B42}" name="Anteil Wasserkraft an Stromproduktion EE (%)" dataDxfId="33" dataCellStyle="Prozent">
      <calculatedColumnFormula>Tabelle1202[[#This Row],[Stromproduktion Wasserkraft 2023 (MWh/a)]]/Tabelle1202[[#This Row],[Stromproduktion EE 2023 (MWh/a)]]</calculatedColumnFormula>
    </tableColumn>
    <tableColumn id="6" xr3:uid="{B90D15F6-FAC3-456D-BF6C-2436970ED9B8}" name="Anteil Wind an Stromproduktion EE (%)" dataDxfId="32" dataCellStyle="Prozent">
      <calculatedColumnFormula>Tabelle1202[[#This Row],[Stromproduktion Wind 2023 (MWh/a)]]/Tabelle1202[[#This Row],[Stromproduktion EE 2023 (MWh/a)]]</calculatedColumnFormula>
    </tableColumn>
    <tableColumn id="7" xr3:uid="{74EB9ADE-703B-4E17-B896-B03A7F14FB73}" name="Anteil PV an Stromproduktion EE (%)" dataDxfId="31" dataCellStyle="Prozent">
      <calculatedColumnFormula>Tabelle1202[[#This Row],[Stromproduktion PV 2023 (MWh/a)]]/Tabelle1202[[#This Row],[Stromproduktion EE 2023 (MWh/a)]]</calculatedColumnFormula>
    </tableColumn>
    <tableColumn id="8" xr3:uid="{1B7D629D-20F3-4062-B7D7-A1C706FF166F}" name="Anteil Biomasse an Stromproduktion EE (%)" dataDxfId="30" dataCellStyle="Prozent">
      <calculatedColumnFormula>Tabelle1202[[#This Row],[Stromproduktion Biomasse 2023 (MWh/a)]]/Tabelle1202[[#This Row],[Stromproduktion EE 2023 (MWh/a)]]</calculatedColumnFormula>
    </tableColumn>
    <tableColumn id="9" xr3:uid="{8CF4C49B-32CA-49FB-9F60-0C9C9F6CD4D9}" name="Anteil Geothermie an Stromproduktion EE (%)" dataDxfId="29" dataCellStyle="Prozent">
      <calculatedColumnFormula>Tabelle1202[[#This Row],[Stromproduktion Geothermie 2023 (MWh/a)]]/Tabelle1202[[#This Row],[Stromproduktion EE 2023 (MWh/a)]]</calculatedColumnFormula>
    </tableColumn>
    <tableColumn id="10" xr3:uid="{CF2DE12E-3A89-44CA-9962-E4808555BFDB}" name="Stromproduktion Wasserkraft 2023 (MWh/a)" dataDxfId="28" dataCellStyle="Komma"/>
    <tableColumn id="11" xr3:uid="{B5D67417-7B9F-4E73-9144-31FE715B5280}" name="Stromproduktion Wind 2023 (MWh/a)" dataDxfId="27" dataCellStyle="Komma"/>
    <tableColumn id="12" xr3:uid="{1D7D1DDA-D4A6-4426-987C-07275BD87330}" name="Stromproduktion PV 2023 (MWh/a)" dataDxfId="26" dataCellStyle="Komma"/>
    <tableColumn id="13" xr3:uid="{3E198154-97D8-4229-BFA5-48BA705F68EC}" name="Stromproduktion Biomasse 2023 (MWh/a)" dataDxfId="25" dataCellStyle="Komma"/>
    <tableColumn id="14" xr3:uid="{927DA315-BE76-4B79-B991-0716B6FD7748}" name="Stromproduktion Geothermie 2023 (MWh/a)" dataDxfId="24" dataCellStyle="Komma"/>
    <tableColumn id="15" xr3:uid="{16A081F0-7572-4B17-B3EF-67DA326E2529}" name="Stromproduktion EE 2023 (MWh/a)" dataDxfId="23" dataCellStyle="Komma"/>
    <tableColumn id="26" xr3:uid="{06CF1E9E-04C2-49B0-93CA-D266A90BD586}" name="Stromverbrauch 2023 (MWh/a)" dataDxfId="22" dataCellStyle="Komma"/>
    <tableColumn id="25" xr3:uid="{8533FC79-3D71-4061-B231-7899F3D5C1E6}" name="Anteil EE am Stromverbrauch (%)" dataDxfId="21" dataCellStyle="Prozent">
      <calculatedColumnFormula>Tabelle1202[[#This Row],[Stromproduktion EE 2023 (MWh/a)]]/Tabelle1202[[#This Row],[Stromverbrauch 2023 (MWh/a)]]</calculatedColumnFormula>
    </tableColumn>
    <tableColumn id="16" xr3:uid="{A9EA584B-2E9A-420D-962D-795193DAA635}" name="Einwohnerzahl" dataDxfId="20" dataCellStyle="Komma"/>
    <tableColumn id="17" xr3:uid="{DD073C8A-F335-4DD6-BE0D-F622D6A64A5B}" name="Fläche (km²)" dataDxfId="1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6645D9-EC74-4B3D-B718-396961E03E20}" name="Tabelle2223" displayName="Tabelle2223" ref="A37:P48" totalsRowShown="0" headerRowDxfId="18" dataDxfId="17" tableBorderDxfId="16" dataCellStyle="Komma">
  <autoFilter ref="A37:P48" xr:uid="{047DBB5E-B1C3-4F50-ACCC-22B889BEF505}"/>
  <tableColumns count="16">
    <tableColumn id="1" xr3:uid="{43441787-8D7A-496B-A4FF-D86A2A8C07C0}" name="2023" dataDxfId="15"/>
    <tableColumn id="5" xr3:uid="{35B04816-0684-4204-B7E2-5FD8DF6874C4}" name="Anteil Wasserkraft an Stromproduktion EE (%)" dataDxfId="14" dataCellStyle="Prozent">
      <calculatedColumnFormula>G38/$L38</calculatedColumnFormula>
    </tableColumn>
    <tableColumn id="6" xr3:uid="{EAD6C625-8F10-44DD-9AAB-52E8CD7CFAA1}" name="Anteil Wind an Stromproduktion EE (%)" dataDxfId="13" dataCellStyle="Prozent">
      <calculatedColumnFormula>H38/$L38</calculatedColumnFormula>
    </tableColumn>
    <tableColumn id="7" xr3:uid="{83E0651F-17F5-43C1-9F5E-29265725CDF3}" name="Anteil PV an Stromproduktion EE (%)" dataDxfId="12" dataCellStyle="Prozent">
      <calculatedColumnFormula>I38/$L38</calculatedColumnFormula>
    </tableColumn>
    <tableColumn id="8" xr3:uid="{0FEBD22D-B802-430E-B52F-88B224BA1615}" name="Anteil Biomasse an Stromproduktion EE (%)" dataDxfId="11" dataCellStyle="Prozent">
      <calculatedColumnFormula>J38/$L38</calculatedColumnFormula>
    </tableColumn>
    <tableColumn id="9" xr3:uid="{0C903245-CE2D-46A5-B967-E1C9DB958049}" name="Anteil Geothermie an Stromproduktion EE (%)" dataDxfId="10" dataCellStyle="Prozent">
      <calculatedColumnFormula>K38/$L38</calculatedColumnFormula>
    </tableColumn>
    <tableColumn id="10" xr3:uid="{828E9795-6FAF-4338-835C-40FA4344CFD3}" name="Stromproduktion Wasserkraft 2023 (MWh/a)" dataDxfId="9" dataCellStyle="Komma"/>
    <tableColumn id="11" xr3:uid="{0B60C90A-CC50-49C5-81C8-77AF32B59497}" name="Stromproduktion Wind 2023 (MWh/a)" dataDxfId="8" dataCellStyle="Komma"/>
    <tableColumn id="12" xr3:uid="{377D4E23-E8DC-4DE2-989D-82DB89C94D59}" name="Stromproduktion PV 2023 (MWh/a)" dataDxfId="7" dataCellStyle="Komma"/>
    <tableColumn id="13" xr3:uid="{A3D44DAC-7283-43BD-BB72-977245ACE359}" name="Stromproduktion Biomasse 2023 (MWh/a)" dataDxfId="6" dataCellStyle="Komma"/>
    <tableColumn id="14" xr3:uid="{88B63EAE-B988-481B-8F41-482CA557BAA0}" name="Stromproduktion Geothermie 2023 (MWh/a)" dataDxfId="5" dataCellStyle="Komma"/>
    <tableColumn id="15" xr3:uid="{7EF26111-57DE-4209-837A-25000B58A488}" name="Stromproduktion EE 2023 (MWh/a)" dataDxfId="4" dataCellStyle="Komma"/>
    <tableColumn id="26" xr3:uid="{68B889BD-6242-48FE-908B-34C43249FDF2}" name="Stromverbrauch 2023 (MWh/a)" dataDxfId="3" dataCellStyle="Komma"/>
    <tableColumn id="25" xr3:uid="{88129CF7-839A-4087-9512-8E8E8A2B1D50}" name="Anteil EE am Stromverbrauch 2023(%)" dataDxfId="2" dataCellStyle="Prozent">
      <calculatedColumnFormula>Tabelle2223[[#This Row],[Stromproduktion EE 2023 (MWh/a)]]/Tabelle2223[[#This Row],[Stromverbrauch 2023 (MWh/a)]]</calculatedColumnFormula>
    </tableColumn>
    <tableColumn id="16" xr3:uid="{0520E8A5-5A86-450D-992E-B339032187EA}" name="Einwohnerzahl" dataDxfId="1" dataCellStyle="Komma"/>
    <tableColumn id="17" xr3:uid="{AD5CC536-B167-421A-B873-13E51361B402}" name="Fläche (km²)" dataDxfId="0" dataCellStyle="K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lima@lra-bt.bayern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D192-9D01-4B93-BC2B-2B4750C425A5}">
  <dimension ref="A1:B13"/>
  <sheetViews>
    <sheetView workbookViewId="0">
      <selection activeCell="G15" sqref="G15"/>
    </sheetView>
  </sheetViews>
  <sheetFormatPr baseColWidth="10" defaultColWidth="11.5546875" defaultRowHeight="14.4" x14ac:dyDescent="0.3"/>
  <cols>
    <col min="1" max="16384" width="11.5546875" style="30"/>
  </cols>
  <sheetData>
    <row r="1" spans="1:2" x14ac:dyDescent="0.3">
      <c r="A1" s="53" t="s">
        <v>79</v>
      </c>
    </row>
    <row r="2" spans="1:2" x14ac:dyDescent="0.3">
      <c r="A2" s="30" t="s">
        <v>80</v>
      </c>
      <c r="B2" s="47">
        <v>45291</v>
      </c>
    </row>
    <row r="3" spans="1:2" x14ac:dyDescent="0.3">
      <c r="A3" s="30" t="s">
        <v>81</v>
      </c>
      <c r="B3" s="47">
        <v>45705</v>
      </c>
    </row>
    <row r="5" spans="1:2" x14ac:dyDescent="0.3">
      <c r="A5" s="53" t="s">
        <v>83</v>
      </c>
    </row>
    <row r="6" spans="1:2" x14ac:dyDescent="0.3">
      <c r="A6" s="30" t="s">
        <v>84</v>
      </c>
    </row>
    <row r="7" spans="1:2" x14ac:dyDescent="0.3">
      <c r="A7" s="30" t="s">
        <v>86</v>
      </c>
    </row>
    <row r="8" spans="1:2" x14ac:dyDescent="0.3">
      <c r="A8" s="30" t="s">
        <v>85</v>
      </c>
    </row>
    <row r="9" spans="1:2" x14ac:dyDescent="0.3">
      <c r="A9" s="30" t="s">
        <v>87</v>
      </c>
    </row>
    <row r="10" spans="1:2" x14ac:dyDescent="0.3">
      <c r="A10" s="30" t="s">
        <v>88</v>
      </c>
    </row>
    <row r="11" spans="1:2" x14ac:dyDescent="0.3">
      <c r="A11" s="30" t="s">
        <v>89</v>
      </c>
    </row>
    <row r="12" spans="1:2" x14ac:dyDescent="0.3">
      <c r="A12" s="30" t="s">
        <v>90</v>
      </c>
    </row>
    <row r="13" spans="1:2" x14ac:dyDescent="0.3">
      <c r="A13" s="52" t="s">
        <v>91</v>
      </c>
    </row>
  </sheetData>
  <hyperlinks>
    <hyperlink ref="A13" r:id="rId1" xr:uid="{32FA66EA-3FEE-4D00-B295-267161A3FBA9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45B1-9631-437B-B1F6-16A155D42CE2}">
  <sheetPr>
    <tabColor rgb="FF00B0F0"/>
  </sheetPr>
  <dimension ref="A1:AP108"/>
  <sheetViews>
    <sheetView topLeftCell="A9" zoomScale="85" zoomScaleNormal="85" workbookViewId="0">
      <selection activeCell="G38" sqref="G38:J38"/>
    </sheetView>
  </sheetViews>
  <sheetFormatPr baseColWidth="10" defaultColWidth="21.33203125" defaultRowHeight="14.4" x14ac:dyDescent="0.3"/>
  <cols>
    <col min="1" max="1" width="18" style="6" customWidth="1"/>
    <col min="2" max="2" width="33.5546875" style="1" bestFit="1" customWidth="1"/>
    <col min="3" max="3" width="18.109375" style="1" bestFit="1" customWidth="1"/>
    <col min="4" max="4" width="17.88671875" style="1" bestFit="1" customWidth="1"/>
    <col min="5" max="5" width="20.5546875" style="1" bestFit="1" customWidth="1"/>
    <col min="6" max="7" width="18.109375" style="1" bestFit="1" customWidth="1"/>
    <col min="8" max="8" width="19.77734375" style="1" bestFit="1" customWidth="1"/>
    <col min="9" max="9" width="20.5546875" style="1" bestFit="1" customWidth="1"/>
    <col min="10" max="13" width="18.109375" style="1" bestFit="1" customWidth="1"/>
    <col min="14" max="14" width="18.21875" style="1" bestFit="1" customWidth="1"/>
    <col min="15" max="15" width="18.109375" style="1" bestFit="1" customWidth="1"/>
    <col min="16" max="17" width="17" style="1" bestFit="1" customWidth="1"/>
    <col min="18" max="18" width="16.109375" style="1" bestFit="1" customWidth="1"/>
    <col min="19" max="19" width="14.33203125" style="1" customWidth="1"/>
    <col min="20" max="20" width="15.5546875" style="1" customWidth="1"/>
    <col min="21" max="21" width="20.109375" style="1" customWidth="1"/>
    <col min="22" max="22" width="18.33203125" style="1" customWidth="1"/>
    <col min="23" max="23" width="15.88671875" style="1" customWidth="1"/>
    <col min="24" max="24" width="16.33203125" style="3" customWidth="1"/>
    <col min="25" max="42" width="21.33203125" style="3"/>
    <col min="43" max="16384" width="21.33203125" style="1"/>
  </cols>
  <sheetData>
    <row r="1" spans="1:42" ht="43.2" x14ac:dyDescent="0.3">
      <c r="A1" s="2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2" t="s">
        <v>106</v>
      </c>
      <c r="N1" s="12" t="s">
        <v>59</v>
      </c>
      <c r="O1" s="16" t="s">
        <v>12</v>
      </c>
      <c r="P1" s="16" t="s">
        <v>13</v>
      </c>
      <c r="Q1" s="3"/>
      <c r="R1" s="3"/>
      <c r="S1" s="3"/>
      <c r="T1" s="3"/>
      <c r="U1" s="3"/>
      <c r="V1" s="3"/>
      <c r="W1" s="3"/>
      <c r="AJ1" s="1"/>
      <c r="AK1" s="1"/>
      <c r="AL1" s="1"/>
      <c r="AM1" s="1"/>
      <c r="AN1" s="1"/>
      <c r="AO1" s="1"/>
      <c r="AP1" s="1"/>
    </row>
    <row r="2" spans="1:42" x14ac:dyDescent="0.3">
      <c r="A2" s="25" t="s">
        <v>14</v>
      </c>
      <c r="B2" s="4">
        <f>Tabelle120[[#This Row],[Stromproduktion Wasserkraft 2022 (MWh/a)]]/Tabelle120[[#This Row],[Stromproduktion EE 2022 (MWh/a)]]</f>
        <v>0</v>
      </c>
      <c r="C2" s="4">
        <f>Tabelle120[[#This Row],[Stromproduktion Wind 2022 (MWh/a)]]/Tabelle120[[#This Row],[Stromproduktion EE 2022 (MWh/a)]]</f>
        <v>0</v>
      </c>
      <c r="D2" s="4">
        <f>Tabelle120[[#This Row],[Stromproduktion PV 2022 (MWh/a)]]/Tabelle120[[#This Row],[Stromproduktion EE 2022 (MWh/a)]]</f>
        <v>1</v>
      </c>
      <c r="E2" s="4">
        <f>Tabelle120[[#This Row],[Stromproduktion Biomasse 2022 (MWh/a)]]/Tabelle120[[#This Row],[Stromproduktion EE 2022 (MWh/a)]]</f>
        <v>0</v>
      </c>
      <c r="F2" s="4">
        <f>Tabelle120[[#This Row],[Stromproduktion Geothermie 2022 (MWh/a)]]/Tabelle120[[#This Row],[Stromproduktion EE 2022 (MWh/a)]]</f>
        <v>0</v>
      </c>
      <c r="G2" s="5">
        <v>0</v>
      </c>
      <c r="H2" s="5">
        <v>0</v>
      </c>
      <c r="I2" s="5">
        <v>2989</v>
      </c>
      <c r="J2" s="5">
        <v>0</v>
      </c>
      <c r="K2" s="5">
        <v>0</v>
      </c>
      <c r="L2" s="5">
        <f>SUM(Tabelle120[[#This Row],[Stromproduktion Wasserkraft 2022 (MWh/a)]:[Stromproduktion Geothermie 2022 (MWh/a)]])</f>
        <v>2989</v>
      </c>
      <c r="M2" s="13">
        <v>5473</v>
      </c>
      <c r="N2" s="4">
        <f>Tabelle120[[#This Row],[Stromproduktion EE 2022 (MWh/a)]]/Tabelle120[[#This Row],[Stromverbrauch 2022 (MWh/a)]]</f>
        <v>0.54613557463913753</v>
      </c>
      <c r="O2" s="17">
        <v>2173</v>
      </c>
      <c r="P2" s="18">
        <v>43.5</v>
      </c>
      <c r="Q2" s="3"/>
      <c r="R2" s="3"/>
      <c r="S2" s="3"/>
      <c r="T2" s="3"/>
      <c r="U2" s="3"/>
      <c r="V2" s="3"/>
      <c r="W2" s="3"/>
      <c r="AJ2" s="1"/>
      <c r="AK2" s="1"/>
      <c r="AL2" s="1"/>
      <c r="AM2" s="1"/>
      <c r="AN2" s="1"/>
      <c r="AO2" s="1"/>
      <c r="AP2" s="1"/>
    </row>
    <row r="3" spans="1:42" x14ac:dyDescent="0.3">
      <c r="A3" s="25" t="s">
        <v>15</v>
      </c>
      <c r="B3" s="4">
        <f>Tabelle120[[#This Row],[Stromproduktion Wasserkraft 2022 (MWh/a)]]/Tabelle120[[#This Row],[Stromproduktion EE 2022 (MWh/a)]]</f>
        <v>6.8655928175336677E-3</v>
      </c>
      <c r="C3" s="4">
        <f>Tabelle120[[#This Row],[Stromproduktion Wind 2022 (MWh/a)]]/Tabelle120[[#This Row],[Stromproduktion EE 2022 (MWh/a)]]</f>
        <v>0</v>
      </c>
      <c r="D3" s="4">
        <f>Tabelle120[[#This Row],[Stromproduktion PV 2022 (MWh/a)]]/Tabelle120[[#This Row],[Stromproduktion EE 2022 (MWh/a)]]</f>
        <v>0.24650118827567996</v>
      </c>
      <c r="E3" s="4">
        <f>Tabelle120[[#This Row],[Stromproduktion Biomasse 2022 (MWh/a)]]/Tabelle120[[#This Row],[Stromproduktion EE 2022 (MWh/a)]]</f>
        <v>0.74663321890678636</v>
      </c>
      <c r="F3" s="4">
        <f>Tabelle120[[#This Row],[Stromproduktion Geothermie 2022 (MWh/a)]]/Tabelle120[[#This Row],[Stromproduktion EE 2022 (MWh/a)]]</f>
        <v>0</v>
      </c>
      <c r="G3" s="5">
        <v>52</v>
      </c>
      <c r="H3" s="5">
        <v>0</v>
      </c>
      <c r="I3" s="5">
        <v>1867</v>
      </c>
      <c r="J3" s="5">
        <v>5655</v>
      </c>
      <c r="K3" s="5">
        <v>0</v>
      </c>
      <c r="L3" s="5">
        <f>SUM(Tabelle120[[#This Row],[Stromproduktion Wasserkraft 2022 (MWh/a)]:[Stromproduktion Geothermie 2022 (MWh/a)]])</f>
        <v>7574</v>
      </c>
      <c r="M3" s="13">
        <v>3599</v>
      </c>
      <c r="N3" s="4">
        <f>Tabelle120[[#This Row],[Stromproduktion EE 2022 (MWh/a)]]/Tabelle120[[#This Row],[Stromverbrauch 2022 (MWh/a)]]</f>
        <v>2.1044734648513477</v>
      </c>
      <c r="O3" s="17">
        <v>1287</v>
      </c>
      <c r="P3" s="18">
        <v>29.4</v>
      </c>
      <c r="Q3" s="3"/>
      <c r="R3" s="3"/>
      <c r="S3" s="3"/>
      <c r="T3" s="3"/>
      <c r="U3" s="3"/>
      <c r="V3" s="3"/>
      <c r="W3" s="3"/>
      <c r="AJ3" s="1"/>
      <c r="AK3" s="1"/>
      <c r="AL3" s="1"/>
      <c r="AM3" s="1"/>
      <c r="AN3" s="1"/>
      <c r="AO3" s="1"/>
      <c r="AP3" s="1"/>
    </row>
    <row r="4" spans="1:42" ht="28.8" x14ac:dyDescent="0.3">
      <c r="A4" s="25" t="s">
        <v>16</v>
      </c>
      <c r="B4" s="4">
        <f>Tabelle120[[#This Row],[Stromproduktion Wasserkraft 2022 (MWh/a)]]/Tabelle120[[#This Row],[Stromproduktion EE 2022 (MWh/a)]]</f>
        <v>0.6346817617009527</v>
      </c>
      <c r="C4" s="4">
        <f>Tabelle120[[#This Row],[Stromproduktion Wind 2022 (MWh/a)]]/Tabelle120[[#This Row],[Stromproduktion EE 2022 (MWh/a)]]</f>
        <v>3.3135441115559848E-2</v>
      </c>
      <c r="D4" s="4">
        <f>Tabelle120[[#This Row],[Stromproduktion PV 2022 (MWh/a)]]/Tabelle120[[#This Row],[Stromproduktion EE 2022 (MWh/a)]]</f>
        <v>0.33218279718348753</v>
      </c>
      <c r="E4" s="4">
        <f>Tabelle120[[#This Row],[Stromproduktion Biomasse 2022 (MWh/a)]]/Tabelle120[[#This Row],[Stromproduktion EE 2022 (MWh/a)]]</f>
        <v>0</v>
      </c>
      <c r="F4" s="4">
        <f>Tabelle120[[#This Row],[Stromproduktion Geothermie 2022 (MWh/a)]]/Tabelle120[[#This Row],[Stromproduktion EE 2022 (MWh/a)]]</f>
        <v>0</v>
      </c>
      <c r="G4" s="5">
        <v>4597</v>
      </c>
      <c r="H4" s="5">
        <v>240</v>
      </c>
      <c r="I4" s="5">
        <v>2406</v>
      </c>
      <c r="J4" s="5">
        <v>0</v>
      </c>
      <c r="K4" s="5">
        <v>0</v>
      </c>
      <c r="L4" s="5">
        <f>SUM(Tabelle120[[#This Row],[Stromproduktion Wasserkraft 2022 (MWh/a)]:[Stromproduktion Geothermie 2022 (MWh/a)]])</f>
        <v>7243</v>
      </c>
      <c r="M4" s="13">
        <v>17635</v>
      </c>
      <c r="N4" s="4">
        <f>Tabelle120[[#This Row],[Stromproduktion EE 2022 (MWh/a)]]/Tabelle120[[#This Row],[Stromverbrauch 2022 (MWh/a)]]</f>
        <v>0.41071732350439466</v>
      </c>
      <c r="O4" s="17">
        <v>4510</v>
      </c>
      <c r="P4" s="18">
        <v>38.299999999999997</v>
      </c>
      <c r="Q4" s="3"/>
      <c r="R4" s="3"/>
      <c r="S4" s="3"/>
      <c r="T4" s="3"/>
      <c r="U4" s="3"/>
      <c r="V4" s="3"/>
      <c r="W4" s="3"/>
      <c r="AJ4" s="1"/>
      <c r="AK4" s="1"/>
      <c r="AL4" s="1"/>
      <c r="AM4" s="1"/>
      <c r="AN4" s="1"/>
      <c r="AO4" s="1"/>
      <c r="AP4" s="1"/>
    </row>
    <row r="5" spans="1:42" x14ac:dyDescent="0.3">
      <c r="A5" s="25" t="s">
        <v>17</v>
      </c>
      <c r="B5" s="4">
        <f>Tabelle120[[#This Row],[Stromproduktion Wasserkraft 2022 (MWh/a)]]/Tabelle120[[#This Row],[Stromproduktion EE 2022 (MWh/a)]]</f>
        <v>0</v>
      </c>
      <c r="C5" s="4">
        <f>Tabelle120[[#This Row],[Stromproduktion Wind 2022 (MWh/a)]]/Tabelle120[[#This Row],[Stromproduktion EE 2022 (MWh/a)]]</f>
        <v>0.71382533032549145</v>
      </c>
      <c r="D5" s="4">
        <f>Tabelle120[[#This Row],[Stromproduktion PV 2022 (MWh/a)]]/Tabelle120[[#This Row],[Stromproduktion EE 2022 (MWh/a)]]</f>
        <v>0.28561069932323557</v>
      </c>
      <c r="E5" s="4">
        <f>Tabelle120[[#This Row],[Stromproduktion Biomasse 2022 (MWh/a)]]/Tabelle120[[#This Row],[Stromproduktion EE 2022 (MWh/a)]]</f>
        <v>5.6397035127296168E-4</v>
      </c>
      <c r="F5" s="4">
        <f>Tabelle120[[#This Row],[Stromproduktion Geothermie 2022 (MWh/a)]]/Tabelle120[[#This Row],[Stromproduktion EE 2022 (MWh/a)]]</f>
        <v>0</v>
      </c>
      <c r="G5" s="5">
        <v>0</v>
      </c>
      <c r="H5" s="5">
        <v>8860</v>
      </c>
      <c r="I5" s="5">
        <v>3545</v>
      </c>
      <c r="J5" s="5">
        <v>7</v>
      </c>
      <c r="K5" s="5">
        <v>0</v>
      </c>
      <c r="L5" s="5">
        <f>SUM(Tabelle120[[#This Row],[Stromproduktion Wasserkraft 2022 (MWh/a)]:[Stromproduktion Geothermie 2022 (MWh/a)]])</f>
        <v>12412</v>
      </c>
      <c r="M5" s="13">
        <v>6905</v>
      </c>
      <c r="N5" s="4">
        <f>Tabelle120[[#This Row],[Stromproduktion EE 2022 (MWh/a)]]/Tabelle120[[#This Row],[Stromverbrauch 2022 (MWh/a)]]</f>
        <v>1.7975380159304852</v>
      </c>
      <c r="O5" s="17">
        <v>2529</v>
      </c>
      <c r="P5" s="18">
        <v>51.8</v>
      </c>
      <c r="Q5" s="3"/>
      <c r="R5" s="3"/>
      <c r="S5" s="3"/>
      <c r="T5" s="3"/>
      <c r="U5" s="3"/>
      <c r="V5" s="3"/>
      <c r="W5" s="3"/>
      <c r="AJ5" s="1"/>
      <c r="AK5" s="1"/>
      <c r="AL5" s="1"/>
      <c r="AM5" s="1"/>
      <c r="AN5" s="1"/>
      <c r="AO5" s="1"/>
      <c r="AP5" s="1"/>
    </row>
    <row r="6" spans="1:42" x14ac:dyDescent="0.3">
      <c r="A6" s="25" t="s">
        <v>18</v>
      </c>
      <c r="B6" s="4">
        <f>Tabelle120[[#This Row],[Stromproduktion Wasserkraft 2022 (MWh/a)]]/Tabelle120[[#This Row],[Stromproduktion EE 2022 (MWh/a)]]</f>
        <v>0</v>
      </c>
      <c r="C6" s="4">
        <f>Tabelle120[[#This Row],[Stromproduktion Wind 2022 (MWh/a)]]/Tabelle120[[#This Row],[Stromproduktion EE 2022 (MWh/a)]]</f>
        <v>0</v>
      </c>
      <c r="D6" s="4">
        <f>Tabelle120[[#This Row],[Stromproduktion PV 2022 (MWh/a)]]/Tabelle120[[#This Row],[Stromproduktion EE 2022 (MWh/a)]]</f>
        <v>0.82815305981489151</v>
      </c>
      <c r="E6" s="4">
        <f>Tabelle120[[#This Row],[Stromproduktion Biomasse 2022 (MWh/a)]]/Tabelle120[[#This Row],[Stromproduktion EE 2022 (MWh/a)]]</f>
        <v>0.17184694018510843</v>
      </c>
      <c r="F6" s="4">
        <f>Tabelle120[[#This Row],[Stromproduktion Geothermie 2022 (MWh/a)]]/Tabelle120[[#This Row],[Stromproduktion EE 2022 (MWh/a)]]</f>
        <v>0</v>
      </c>
      <c r="G6" s="5">
        <v>0</v>
      </c>
      <c r="H6" s="5">
        <v>0</v>
      </c>
      <c r="I6" s="5">
        <v>11990</v>
      </c>
      <c r="J6" s="5">
        <v>2488</v>
      </c>
      <c r="K6" s="5"/>
      <c r="L6" s="5">
        <f>SUM(Tabelle120[[#This Row],[Stromproduktion Wasserkraft 2022 (MWh/a)]:[Stromproduktion Geothermie 2022 (MWh/a)]])</f>
        <v>14478</v>
      </c>
      <c r="M6" s="13">
        <v>32607</v>
      </c>
      <c r="N6" s="4">
        <f>Tabelle120[[#This Row],[Stromproduktion EE 2022 (MWh/a)]]/Tabelle120[[#This Row],[Stromverbrauch 2022 (MWh/a)]]</f>
        <v>0.44401508878461682</v>
      </c>
      <c r="O6" s="17">
        <v>7330</v>
      </c>
      <c r="P6" s="18">
        <v>37.6</v>
      </c>
      <c r="Q6" s="3"/>
      <c r="R6" s="3"/>
      <c r="S6" s="3"/>
      <c r="T6" s="3"/>
      <c r="U6" s="3"/>
      <c r="V6" s="3"/>
      <c r="W6" s="3"/>
      <c r="AJ6" s="1"/>
      <c r="AK6" s="1"/>
      <c r="AL6" s="1"/>
      <c r="AM6" s="1"/>
      <c r="AN6" s="1"/>
      <c r="AO6" s="1"/>
      <c r="AP6" s="1"/>
    </row>
    <row r="7" spans="1:42" x14ac:dyDescent="0.3">
      <c r="A7" s="25" t="s">
        <v>19</v>
      </c>
      <c r="B7" s="4">
        <f>Tabelle120[[#This Row],[Stromproduktion Wasserkraft 2022 (MWh/a)]]/Tabelle120[[#This Row],[Stromproduktion EE 2022 (MWh/a)]]</f>
        <v>0.20681265206812652</v>
      </c>
      <c r="C7" s="4">
        <f>Tabelle120[[#This Row],[Stromproduktion Wind 2022 (MWh/a)]]/Tabelle120[[#This Row],[Stromproduktion EE 2022 (MWh/a)]]</f>
        <v>0</v>
      </c>
      <c r="D7" s="4">
        <f>Tabelle120[[#This Row],[Stromproduktion PV 2022 (MWh/a)]]/Tabelle120[[#This Row],[Stromproduktion EE 2022 (MWh/a)]]</f>
        <v>0.79318734793187351</v>
      </c>
      <c r="E7" s="4">
        <f>Tabelle120[[#This Row],[Stromproduktion Biomasse 2022 (MWh/a)]]/Tabelle120[[#This Row],[Stromproduktion EE 2022 (MWh/a)]]</f>
        <v>0</v>
      </c>
      <c r="F7" s="4">
        <f>Tabelle120[[#This Row],[Stromproduktion Geothermie 2022 (MWh/a)]]/Tabelle120[[#This Row],[Stromproduktion EE 2022 (MWh/a)]]</f>
        <v>0</v>
      </c>
      <c r="G7" s="5">
        <v>170</v>
      </c>
      <c r="H7" s="5">
        <v>0</v>
      </c>
      <c r="I7" s="5">
        <v>652</v>
      </c>
      <c r="J7" s="5">
        <v>0</v>
      </c>
      <c r="K7" s="5">
        <v>0</v>
      </c>
      <c r="L7" s="5">
        <f>SUM(Tabelle120[[#This Row],[Stromproduktion Wasserkraft 2022 (MWh/a)]:[Stromproduktion Geothermie 2022 (MWh/a)]])</f>
        <v>822</v>
      </c>
      <c r="M7" s="13">
        <v>6109</v>
      </c>
      <c r="N7" s="4">
        <f>Tabelle120[[#This Row],[Stromproduktion EE 2022 (MWh/a)]]/Tabelle120[[#This Row],[Stromverbrauch 2022 (MWh/a)]]</f>
        <v>0.1345555737436569</v>
      </c>
      <c r="O7" s="17">
        <v>1909</v>
      </c>
      <c r="P7" s="18">
        <v>8.4</v>
      </c>
      <c r="Q7" s="3"/>
      <c r="R7" s="3"/>
      <c r="S7" s="3"/>
      <c r="T7" s="3"/>
      <c r="U7" s="3"/>
      <c r="V7" s="3"/>
      <c r="W7" s="3"/>
      <c r="AJ7" s="1"/>
      <c r="AK7" s="1"/>
      <c r="AL7" s="1"/>
      <c r="AM7" s="1"/>
      <c r="AN7" s="1"/>
      <c r="AO7" s="1"/>
      <c r="AP7" s="1"/>
    </row>
    <row r="8" spans="1:42" x14ac:dyDescent="0.3">
      <c r="A8" s="25" t="s">
        <v>20</v>
      </c>
      <c r="B8" s="4">
        <f>Tabelle120[[#This Row],[Stromproduktion Wasserkraft 2022 (MWh/a)]]/Tabelle120[[#This Row],[Stromproduktion EE 2022 (MWh/a)]]</f>
        <v>2.0174210239005055E-4</v>
      </c>
      <c r="C8" s="4">
        <f>Tabelle120[[#This Row],[Stromproduktion Wind 2022 (MWh/a)]]/Tabelle120[[#This Row],[Stromproduktion EE 2022 (MWh/a)]]</f>
        <v>0.92183086891510213</v>
      </c>
      <c r="D8" s="4">
        <f>Tabelle120[[#This Row],[Stromproduktion PV 2022 (MWh/a)]]/Tabelle120[[#This Row],[Stromproduktion EE 2022 (MWh/a)]]</f>
        <v>5.2476680986400209E-2</v>
      </c>
      <c r="E8" s="4">
        <f>Tabelle120[[#This Row],[Stromproduktion Biomasse 2022 (MWh/a)]]/Tabelle120[[#This Row],[Stromproduktion EE 2022 (MWh/a)]]</f>
        <v>2.5490707996107566E-2</v>
      </c>
      <c r="F8" s="4">
        <f>Tabelle120[[#This Row],[Stromproduktion Geothermie 2022 (MWh/a)]]/Tabelle120[[#This Row],[Stromproduktion EE 2022 (MWh/a)]]</f>
        <v>0</v>
      </c>
      <c r="G8" s="5">
        <v>17</v>
      </c>
      <c r="H8" s="5">
        <v>77679</v>
      </c>
      <c r="I8" s="5">
        <v>4422</v>
      </c>
      <c r="J8" s="5">
        <v>2148</v>
      </c>
      <c r="K8" s="5"/>
      <c r="L8" s="5">
        <f>SUM(Tabelle120[[#This Row],[Stromproduktion Wasserkraft 2022 (MWh/a)]:[Stromproduktion Geothermie 2022 (MWh/a)]])</f>
        <v>84266</v>
      </c>
      <c r="M8" s="13">
        <v>15720</v>
      </c>
      <c r="N8" s="4">
        <f>Tabelle120[[#This Row],[Stromproduktion EE 2022 (MWh/a)]]/Tabelle120[[#This Row],[Stromverbrauch 2022 (MWh/a)]]</f>
        <v>5.360432569974555</v>
      </c>
      <c r="O8" s="17">
        <v>5027</v>
      </c>
      <c r="P8" s="18">
        <v>64.900000000000006</v>
      </c>
      <c r="Q8" s="3"/>
      <c r="R8" s="3"/>
      <c r="S8" s="3"/>
      <c r="T8" s="3"/>
      <c r="U8" s="3"/>
      <c r="V8" s="3"/>
      <c r="W8" s="3"/>
      <c r="AJ8" s="1"/>
      <c r="AK8" s="1"/>
      <c r="AL8" s="1"/>
      <c r="AM8" s="1"/>
      <c r="AN8" s="1"/>
      <c r="AO8" s="1"/>
      <c r="AP8" s="1"/>
    </row>
    <row r="9" spans="1:42" x14ac:dyDescent="0.3">
      <c r="A9" s="25" t="s">
        <v>21</v>
      </c>
      <c r="B9" s="4">
        <f>Tabelle120[[#This Row],[Stromproduktion Wasserkraft 2022 (MWh/a)]]/Tabelle120[[#This Row],[Stromproduktion EE 2022 (MWh/a)]]</f>
        <v>3.6703020134228189E-4</v>
      </c>
      <c r="C9" s="4">
        <f>Tabelle120[[#This Row],[Stromproduktion Wind 2022 (MWh/a)]]/Tabelle120[[#This Row],[Stromproduktion EE 2022 (MWh/a)]]</f>
        <v>0.90978921979865768</v>
      </c>
      <c r="D9" s="4">
        <f>Tabelle120[[#This Row],[Stromproduktion PV 2022 (MWh/a)]]/Tabelle120[[#This Row],[Stromproduktion EE 2022 (MWh/a)]]</f>
        <v>8.984375E-2</v>
      </c>
      <c r="E9" s="4">
        <f>Tabelle120[[#This Row],[Stromproduktion Biomasse 2022 (MWh/a)]]/Tabelle120[[#This Row],[Stromproduktion EE 2022 (MWh/a)]]</f>
        <v>0</v>
      </c>
      <c r="F9" s="4">
        <f>Tabelle120[[#This Row],[Stromproduktion Geothermie 2022 (MWh/a)]]/Tabelle120[[#This Row],[Stromproduktion EE 2022 (MWh/a)]]</f>
        <v>0</v>
      </c>
      <c r="G9" s="5">
        <v>14</v>
      </c>
      <c r="H9" s="5">
        <v>34703</v>
      </c>
      <c r="I9" s="5">
        <v>3427</v>
      </c>
      <c r="J9" s="5">
        <v>0</v>
      </c>
      <c r="K9" s="5">
        <v>0</v>
      </c>
      <c r="L9" s="5">
        <f>SUM(Tabelle120[[#This Row],[Stromproduktion Wasserkraft 2022 (MWh/a)]:[Stromproduktion Geothermie 2022 (MWh/a)]])</f>
        <v>38144</v>
      </c>
      <c r="M9" s="13">
        <v>11516</v>
      </c>
      <c r="N9" s="4">
        <f>Tabelle120[[#This Row],[Stromproduktion EE 2022 (MWh/a)]]/Tabelle120[[#This Row],[Stromverbrauch 2022 (MWh/a)]]</f>
        <v>3.3122612018061828</v>
      </c>
      <c r="O9" s="17">
        <v>5092</v>
      </c>
      <c r="P9" s="18">
        <v>36.200000000000003</v>
      </c>
      <c r="Q9" s="3"/>
      <c r="R9" s="3"/>
      <c r="S9" s="3"/>
      <c r="T9" s="3"/>
      <c r="U9" s="3"/>
      <c r="V9" s="3"/>
      <c r="W9" s="3"/>
      <c r="AJ9" s="1"/>
      <c r="AK9" s="1"/>
      <c r="AL9" s="1"/>
      <c r="AM9" s="1"/>
      <c r="AN9" s="1"/>
      <c r="AO9" s="1"/>
      <c r="AP9" s="1"/>
    </row>
    <row r="10" spans="1:42" x14ac:dyDescent="0.3">
      <c r="A10" s="25" t="s">
        <v>22</v>
      </c>
      <c r="B10" s="4">
        <f>Tabelle120[[#This Row],[Stromproduktion Wasserkraft 2022 (MWh/a)]]/Tabelle120[[#This Row],[Stromproduktion EE 2022 (MWh/a)]]</f>
        <v>0</v>
      </c>
      <c r="C10" s="4">
        <f>Tabelle120[[#This Row],[Stromproduktion Wind 2022 (MWh/a)]]/Tabelle120[[#This Row],[Stromproduktion EE 2022 (MWh/a)]]</f>
        <v>0</v>
      </c>
      <c r="D10" s="4">
        <f>Tabelle120[[#This Row],[Stromproduktion PV 2022 (MWh/a)]]/Tabelle120[[#This Row],[Stromproduktion EE 2022 (MWh/a)]]</f>
        <v>0.20648369865536931</v>
      </c>
      <c r="E10" s="4">
        <f>Tabelle120[[#This Row],[Stromproduktion Biomasse 2022 (MWh/a)]]/Tabelle120[[#This Row],[Stromproduktion EE 2022 (MWh/a)]]</f>
        <v>0.79351630134463069</v>
      </c>
      <c r="F10" s="4">
        <f>Tabelle120[[#This Row],[Stromproduktion Geothermie 2022 (MWh/a)]]/Tabelle120[[#This Row],[Stromproduktion EE 2022 (MWh/a)]]</f>
        <v>0</v>
      </c>
      <c r="G10" s="5">
        <v>0</v>
      </c>
      <c r="H10" s="5">
        <v>0</v>
      </c>
      <c r="I10" s="5">
        <v>1121</v>
      </c>
      <c r="J10" s="5">
        <v>4308</v>
      </c>
      <c r="K10" s="5">
        <v>0</v>
      </c>
      <c r="L10" s="5">
        <f>SUM(Tabelle120[[#This Row],[Stromproduktion Wasserkraft 2022 (MWh/a)]:[Stromproduktion Geothermie 2022 (MWh/a)]])</f>
        <v>5429</v>
      </c>
      <c r="M10" s="13">
        <v>2079</v>
      </c>
      <c r="N10" s="4">
        <f>Tabelle120[[#This Row],[Stromproduktion EE 2022 (MWh/a)]]/Tabelle120[[#This Row],[Stromverbrauch 2022 (MWh/a)]]</f>
        <v>2.6113516113516115</v>
      </c>
      <c r="O10" s="17">
        <v>1031</v>
      </c>
      <c r="P10" s="18">
        <v>22.3</v>
      </c>
      <c r="Q10" s="3"/>
      <c r="R10" s="3"/>
      <c r="S10" s="3"/>
      <c r="T10" s="3"/>
      <c r="U10" s="3"/>
      <c r="V10" s="3"/>
      <c r="W10" s="3"/>
      <c r="AJ10" s="1"/>
      <c r="AK10" s="1"/>
      <c r="AL10" s="1"/>
      <c r="AM10" s="1"/>
      <c r="AN10" s="1"/>
      <c r="AO10" s="1"/>
      <c r="AP10" s="1"/>
    </row>
    <row r="11" spans="1:42" x14ac:dyDescent="0.3">
      <c r="A11" s="25" t="s">
        <v>23</v>
      </c>
      <c r="B11" s="4">
        <f>Tabelle120[[#This Row],[Stromproduktion Wasserkraft 2022 (MWh/a)]]/Tabelle120[[#This Row],[Stromproduktion EE 2022 (MWh/a)]]</f>
        <v>0</v>
      </c>
      <c r="C11" s="4">
        <f>Tabelle120[[#This Row],[Stromproduktion Wind 2022 (MWh/a)]]/Tabelle120[[#This Row],[Stromproduktion EE 2022 (MWh/a)]]</f>
        <v>0</v>
      </c>
      <c r="D11" s="4">
        <f>Tabelle120[[#This Row],[Stromproduktion PV 2022 (MWh/a)]]/Tabelle120[[#This Row],[Stromproduktion EE 2022 (MWh/a)]]</f>
        <v>1</v>
      </c>
      <c r="E11" s="4">
        <f>Tabelle120[[#This Row],[Stromproduktion Biomasse 2022 (MWh/a)]]/Tabelle120[[#This Row],[Stromproduktion EE 2022 (MWh/a)]]</f>
        <v>0</v>
      </c>
      <c r="F11" s="4">
        <f>Tabelle120[[#This Row],[Stromproduktion Geothermie 2022 (MWh/a)]]/Tabelle120[[#This Row],[Stromproduktion EE 2022 (MWh/a)]]</f>
        <v>0</v>
      </c>
      <c r="G11" s="5">
        <v>0</v>
      </c>
      <c r="H11" s="5">
        <v>0</v>
      </c>
      <c r="I11" s="5">
        <v>883</v>
      </c>
      <c r="J11" s="5">
        <v>0</v>
      </c>
      <c r="K11" s="5">
        <v>0</v>
      </c>
      <c r="L11" s="5">
        <f>SUM(Tabelle120[[#This Row],[Stromproduktion Wasserkraft 2022 (MWh/a)]:[Stromproduktion Geothermie 2022 (MWh/a)]])</f>
        <v>883</v>
      </c>
      <c r="M11" s="13">
        <v>5460</v>
      </c>
      <c r="N11" s="4">
        <f>Tabelle120[[#This Row],[Stromproduktion EE 2022 (MWh/a)]]/Tabelle120[[#This Row],[Stromverbrauch 2022 (MWh/a)]]</f>
        <v>0.16172161172161173</v>
      </c>
      <c r="O11" s="17">
        <v>1818</v>
      </c>
      <c r="P11" s="18">
        <v>5.2</v>
      </c>
      <c r="Q11" s="3"/>
      <c r="R11" s="3"/>
      <c r="S11" s="3"/>
      <c r="T11" s="3"/>
      <c r="U11" s="3"/>
      <c r="V11" s="3"/>
      <c r="W11" s="3"/>
      <c r="AJ11" s="1"/>
      <c r="AK11" s="1"/>
      <c r="AL11" s="1"/>
      <c r="AM11" s="1"/>
      <c r="AN11" s="1"/>
      <c r="AO11" s="1"/>
      <c r="AP11" s="1"/>
    </row>
    <row r="12" spans="1:42" x14ac:dyDescent="0.3">
      <c r="A12" s="25" t="s">
        <v>24</v>
      </c>
      <c r="B12" s="4">
        <f>Tabelle120[[#This Row],[Stromproduktion Wasserkraft 2022 (MWh/a)]]/Tabelle120[[#This Row],[Stromproduktion EE 2022 (MWh/a)]]</f>
        <v>1.1055179090029042E-2</v>
      </c>
      <c r="C12" s="4">
        <f>Tabelle120[[#This Row],[Stromproduktion Wind 2022 (MWh/a)]]/Tabelle120[[#This Row],[Stromproduktion EE 2022 (MWh/a)]]</f>
        <v>0.40185866408518878</v>
      </c>
      <c r="D12" s="4">
        <f>Tabelle120[[#This Row],[Stromproduktion PV 2022 (MWh/a)]]/Tabelle120[[#This Row],[Stromproduktion EE 2022 (MWh/a)]]</f>
        <v>0.40154888673765732</v>
      </c>
      <c r="E12" s="4">
        <f>Tabelle120[[#This Row],[Stromproduktion Biomasse 2022 (MWh/a)]]/Tabelle120[[#This Row],[Stromproduktion EE 2022 (MWh/a)]]</f>
        <v>0.18553727008712487</v>
      </c>
      <c r="F12" s="4">
        <f>Tabelle120[[#This Row],[Stromproduktion Geothermie 2022 (MWh/a)]]/Tabelle120[[#This Row],[Stromproduktion EE 2022 (MWh/a)]]</f>
        <v>0</v>
      </c>
      <c r="G12" s="5">
        <v>571</v>
      </c>
      <c r="H12" s="5">
        <v>20756</v>
      </c>
      <c r="I12" s="5">
        <v>20740</v>
      </c>
      <c r="J12" s="5">
        <v>9583</v>
      </c>
      <c r="K12" s="5">
        <v>0</v>
      </c>
      <c r="L12" s="5">
        <f>SUM(Tabelle120[[#This Row],[Stromproduktion Wasserkraft 2022 (MWh/a)]:[Stromproduktion Geothermie 2022 (MWh/a)]])</f>
        <v>51650</v>
      </c>
      <c r="M12" s="13">
        <v>16082</v>
      </c>
      <c r="N12" s="4">
        <f>Tabelle120[[#This Row],[Stromproduktion EE 2022 (MWh/a)]]/Tabelle120[[#This Row],[Stromverbrauch 2022 (MWh/a)]]</f>
        <v>3.211665215769183</v>
      </c>
      <c r="O12" s="17">
        <v>4264</v>
      </c>
      <c r="P12" s="18">
        <v>50.3</v>
      </c>
      <c r="Q12" s="3"/>
      <c r="R12" s="3"/>
      <c r="S12" s="3"/>
      <c r="T12" s="3"/>
      <c r="U12" s="3"/>
      <c r="V12" s="3"/>
      <c r="W12" s="3"/>
      <c r="AJ12" s="1"/>
      <c r="AK12" s="1"/>
      <c r="AL12" s="1"/>
      <c r="AM12" s="1"/>
      <c r="AN12" s="1"/>
      <c r="AO12" s="1"/>
      <c r="AP12" s="1"/>
    </row>
    <row r="13" spans="1:42" ht="28.8" x14ac:dyDescent="0.3">
      <c r="A13" s="26" t="s">
        <v>61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5">
        <f>SUM(Tabelle120[[#This Row],[Stromproduktion Wasserkraft 2022 (MWh/a)]:[Stromproduktion Geothermie 2022 (MWh/a)]])</f>
        <v>0</v>
      </c>
      <c r="M13" s="14">
        <v>0</v>
      </c>
      <c r="N13" s="15">
        <v>0</v>
      </c>
      <c r="O13" s="19" t="s">
        <v>47</v>
      </c>
      <c r="P13" s="20">
        <v>138.12</v>
      </c>
      <c r="Q13" s="3"/>
      <c r="R13" s="3"/>
      <c r="S13" s="3"/>
      <c r="T13" s="3"/>
      <c r="U13" s="3"/>
      <c r="V13" s="3"/>
      <c r="W13" s="3"/>
      <c r="AJ13" s="1"/>
      <c r="AK13" s="1"/>
      <c r="AL13" s="1"/>
      <c r="AM13" s="1"/>
      <c r="AN13" s="1"/>
      <c r="AO13" s="1"/>
      <c r="AP13" s="1"/>
    </row>
    <row r="14" spans="1:42" x14ac:dyDescent="0.3">
      <c r="A14" s="25" t="s">
        <v>25</v>
      </c>
      <c r="B14" s="4">
        <f>Tabelle120[[#This Row],[Stromproduktion Wasserkraft 2022 (MWh/a)]]/Tabelle120[[#This Row],[Stromproduktion EE 2022 (MWh/a)]]</f>
        <v>0</v>
      </c>
      <c r="C14" s="4">
        <f>Tabelle120[[#This Row],[Stromproduktion Wind 2022 (MWh/a)]]/Tabelle120[[#This Row],[Stromproduktion EE 2022 (MWh/a)]]</f>
        <v>0</v>
      </c>
      <c r="D14" s="4">
        <f>Tabelle120[[#This Row],[Stromproduktion PV 2022 (MWh/a)]]/Tabelle120[[#This Row],[Stromproduktion EE 2022 (MWh/a)]]</f>
        <v>1</v>
      </c>
      <c r="E14" s="4">
        <f>Tabelle120[[#This Row],[Stromproduktion Biomasse 2022 (MWh/a)]]/Tabelle120[[#This Row],[Stromproduktion EE 2022 (MWh/a)]]</f>
        <v>0</v>
      </c>
      <c r="F14" s="4">
        <f>Tabelle120[[#This Row],[Stromproduktion Geothermie 2022 (MWh/a)]]/Tabelle120[[#This Row],[Stromproduktion EE 2022 (MWh/a)]]</f>
        <v>0</v>
      </c>
      <c r="G14" s="5">
        <v>0</v>
      </c>
      <c r="H14" s="5">
        <v>0</v>
      </c>
      <c r="I14" s="5">
        <v>1167</v>
      </c>
      <c r="J14" s="5">
        <v>0</v>
      </c>
      <c r="K14" s="5">
        <v>0</v>
      </c>
      <c r="L14" s="5">
        <f>SUM(Tabelle120[[#This Row],[Stromproduktion Wasserkraft 2022 (MWh/a)]:[Stromproduktion Geothermie 2022 (MWh/a)]])</f>
        <v>1167</v>
      </c>
      <c r="M14" s="13">
        <v>3845</v>
      </c>
      <c r="N14" s="4">
        <f>Tabelle120[[#This Row],[Stromproduktion EE 2022 (MWh/a)]]/Tabelle120[[#This Row],[Stromverbrauch 2022 (MWh/a)]]</f>
        <v>0.30351105331599482</v>
      </c>
      <c r="O14" s="17">
        <v>1294</v>
      </c>
      <c r="P14" s="18">
        <v>10.4</v>
      </c>
      <c r="Q14" s="3"/>
      <c r="R14" s="3"/>
      <c r="S14" s="3"/>
      <c r="T14" s="3"/>
      <c r="U14" s="3"/>
      <c r="V14" s="3"/>
      <c r="W14" s="3"/>
      <c r="AJ14" s="1"/>
      <c r="AK14" s="1"/>
      <c r="AL14" s="1"/>
      <c r="AM14" s="1"/>
      <c r="AN14" s="1"/>
      <c r="AO14" s="1"/>
      <c r="AP14" s="1"/>
    </row>
    <row r="15" spans="1:42" x14ac:dyDescent="0.3">
      <c r="A15" s="25" t="s">
        <v>26</v>
      </c>
      <c r="B15" s="4">
        <f>Tabelle120[[#This Row],[Stromproduktion Wasserkraft 2022 (MWh/a)]]/Tabelle120[[#This Row],[Stromproduktion EE 2022 (MWh/a)]]</f>
        <v>0</v>
      </c>
      <c r="C15" s="4">
        <f>Tabelle120[[#This Row],[Stromproduktion Wind 2022 (MWh/a)]]/Tabelle120[[#This Row],[Stromproduktion EE 2022 (MWh/a)]]</f>
        <v>0</v>
      </c>
      <c r="D15" s="4">
        <f>Tabelle120[[#This Row],[Stromproduktion PV 2022 (MWh/a)]]/Tabelle120[[#This Row],[Stromproduktion EE 2022 (MWh/a)]]</f>
        <v>1</v>
      </c>
      <c r="E15" s="4">
        <f>Tabelle120[[#This Row],[Stromproduktion Biomasse 2022 (MWh/a)]]/Tabelle120[[#This Row],[Stromproduktion EE 2022 (MWh/a)]]</f>
        <v>0</v>
      </c>
      <c r="F15" s="4">
        <f>Tabelle120[[#This Row],[Stromproduktion Geothermie 2022 (MWh/a)]]/Tabelle120[[#This Row],[Stromproduktion EE 2022 (MWh/a)]]</f>
        <v>0</v>
      </c>
      <c r="G15" s="5">
        <v>0</v>
      </c>
      <c r="H15" s="5">
        <v>0</v>
      </c>
      <c r="I15" s="5">
        <v>666</v>
      </c>
      <c r="J15" s="5">
        <v>0</v>
      </c>
      <c r="K15" s="5">
        <v>0</v>
      </c>
      <c r="L15" s="5">
        <f>SUM(Tabelle120[[#This Row],[Stromproduktion Wasserkraft 2022 (MWh/a)]:[Stromproduktion Geothermie 2022 (MWh/a)]])</f>
        <v>666</v>
      </c>
      <c r="M15" s="13">
        <v>3424</v>
      </c>
      <c r="N15" s="4">
        <f>Tabelle120[[#This Row],[Stromproduktion EE 2022 (MWh/a)]]/Tabelle120[[#This Row],[Stromverbrauch 2022 (MWh/a)]]</f>
        <v>0.19450934579439252</v>
      </c>
      <c r="O15" s="17">
        <v>1340</v>
      </c>
      <c r="P15" s="18">
        <v>3.5</v>
      </c>
      <c r="Q15" s="3"/>
      <c r="R15" s="3"/>
      <c r="S15" s="3"/>
      <c r="T15" s="3"/>
      <c r="U15" s="3"/>
      <c r="V15" s="3"/>
      <c r="W15" s="3"/>
      <c r="AJ15" s="1"/>
      <c r="AK15" s="1"/>
      <c r="AL15" s="1"/>
      <c r="AM15" s="1"/>
      <c r="AN15" s="1"/>
      <c r="AO15" s="1"/>
      <c r="AP15" s="1"/>
    </row>
    <row r="16" spans="1:42" x14ac:dyDescent="0.3">
      <c r="A16" s="25" t="s">
        <v>27</v>
      </c>
      <c r="B16" s="4">
        <f>Tabelle120[[#This Row],[Stromproduktion Wasserkraft 2022 (MWh/a)]]/Tabelle120[[#This Row],[Stromproduktion EE 2022 (MWh/a)]]</f>
        <v>0</v>
      </c>
      <c r="C16" s="4">
        <f>Tabelle120[[#This Row],[Stromproduktion Wind 2022 (MWh/a)]]/Tabelle120[[#This Row],[Stromproduktion EE 2022 (MWh/a)]]</f>
        <v>0</v>
      </c>
      <c r="D16" s="4">
        <f>Tabelle120[[#This Row],[Stromproduktion PV 2022 (MWh/a)]]/Tabelle120[[#This Row],[Stromproduktion EE 2022 (MWh/a)]]</f>
        <v>0.67622675330495186</v>
      </c>
      <c r="E16" s="4">
        <f>Tabelle120[[#This Row],[Stromproduktion Biomasse 2022 (MWh/a)]]/Tabelle120[[#This Row],[Stromproduktion EE 2022 (MWh/a)]]</f>
        <v>0.3237732466950482</v>
      </c>
      <c r="F16" s="4">
        <f>Tabelle120[[#This Row],[Stromproduktion Geothermie 2022 (MWh/a)]]/Tabelle120[[#This Row],[Stromproduktion EE 2022 (MWh/a)]]</f>
        <v>0</v>
      </c>
      <c r="G16" s="5">
        <v>0</v>
      </c>
      <c r="H16" s="5">
        <v>0</v>
      </c>
      <c r="I16" s="5">
        <v>3018</v>
      </c>
      <c r="J16" s="5">
        <v>1445</v>
      </c>
      <c r="K16" s="5">
        <v>0</v>
      </c>
      <c r="L16" s="5">
        <f>SUM(Tabelle120[[#This Row],[Stromproduktion Wasserkraft 2022 (MWh/a)]:[Stromproduktion Geothermie 2022 (MWh/a)]])</f>
        <v>4463</v>
      </c>
      <c r="M16" s="13">
        <v>12842</v>
      </c>
      <c r="N16" s="4">
        <f>Tabelle120[[#This Row],[Stromproduktion EE 2022 (MWh/a)]]/Tabelle120[[#This Row],[Stromverbrauch 2022 (MWh/a)]]</f>
        <v>0.34753153714374707</v>
      </c>
      <c r="O16" s="17">
        <v>3513</v>
      </c>
      <c r="P16" s="18">
        <v>30.7</v>
      </c>
      <c r="Q16" s="3"/>
      <c r="R16" s="3"/>
      <c r="S16" s="3"/>
      <c r="T16" s="3"/>
      <c r="U16" s="3"/>
      <c r="V16" s="3"/>
      <c r="W16" s="3"/>
      <c r="AJ16" s="1"/>
      <c r="AK16" s="1"/>
      <c r="AL16" s="1"/>
      <c r="AM16" s="1"/>
      <c r="AN16" s="1"/>
      <c r="AO16" s="1"/>
      <c r="AP16" s="1"/>
    </row>
    <row r="17" spans="1:42" x14ac:dyDescent="0.3">
      <c r="A17" s="25" t="s">
        <v>28</v>
      </c>
      <c r="B17" s="4">
        <f>Tabelle120[[#This Row],[Stromproduktion Wasserkraft 2022 (MWh/a)]]/Tabelle120[[#This Row],[Stromproduktion EE 2022 (MWh/a)]]</f>
        <v>0</v>
      </c>
      <c r="C17" s="4">
        <f>Tabelle120[[#This Row],[Stromproduktion Wind 2022 (MWh/a)]]/Tabelle120[[#This Row],[Stromproduktion EE 2022 (MWh/a)]]</f>
        <v>0.94083885209713025</v>
      </c>
      <c r="D17" s="4">
        <f>Tabelle120[[#This Row],[Stromproduktion PV 2022 (MWh/a)]]/Tabelle120[[#This Row],[Stromproduktion EE 2022 (MWh/a)]]</f>
        <v>5.9161147902869755E-2</v>
      </c>
      <c r="E17" s="4">
        <f>Tabelle120[[#This Row],[Stromproduktion Biomasse 2022 (MWh/a)]]/Tabelle120[[#This Row],[Stromproduktion EE 2022 (MWh/a)]]</f>
        <v>0</v>
      </c>
      <c r="F17" s="4">
        <f>Tabelle120[[#This Row],[Stromproduktion Geothermie 2022 (MWh/a)]]/Tabelle120[[#This Row],[Stromproduktion EE 2022 (MWh/a)]]</f>
        <v>0</v>
      </c>
      <c r="G17" s="5">
        <v>0</v>
      </c>
      <c r="H17" s="5">
        <v>6393</v>
      </c>
      <c r="I17" s="5">
        <v>402</v>
      </c>
      <c r="J17" s="5">
        <v>0</v>
      </c>
      <c r="K17" s="5">
        <v>0</v>
      </c>
      <c r="L17" s="5">
        <f>SUM(Tabelle120[[#This Row],[Stromproduktion Wasserkraft 2022 (MWh/a)]:[Stromproduktion Geothermie 2022 (MWh/a)]])</f>
        <v>6795</v>
      </c>
      <c r="M17" s="13">
        <v>2164</v>
      </c>
      <c r="N17" s="4">
        <f>Tabelle120[[#This Row],[Stromproduktion EE 2022 (MWh/a)]]/Tabelle120[[#This Row],[Stromverbrauch 2022 (MWh/a)]]</f>
        <v>3.1400184842883547</v>
      </c>
      <c r="O17" s="17">
        <v>973</v>
      </c>
      <c r="P17" s="18">
        <v>15.9</v>
      </c>
      <c r="Q17" s="3"/>
      <c r="R17" s="3"/>
      <c r="S17" s="3"/>
      <c r="T17" s="3"/>
      <c r="U17" s="3"/>
      <c r="V17" s="3"/>
      <c r="W17" s="3"/>
      <c r="AJ17" s="1"/>
      <c r="AK17" s="1"/>
      <c r="AL17" s="1"/>
      <c r="AM17" s="1"/>
      <c r="AN17" s="1"/>
      <c r="AO17" s="1"/>
      <c r="AP17" s="1"/>
    </row>
    <row r="18" spans="1:42" x14ac:dyDescent="0.3">
      <c r="A18" s="25" t="s">
        <v>29</v>
      </c>
      <c r="B18" s="4">
        <f>Tabelle120[[#This Row],[Stromproduktion Wasserkraft 2022 (MWh/a)]]/Tabelle120[[#This Row],[Stromproduktion EE 2022 (MWh/a)]]</f>
        <v>2.1879766475569346E-2</v>
      </c>
      <c r="C18" s="4">
        <f>Tabelle120[[#This Row],[Stromproduktion Wind 2022 (MWh/a)]]/Tabelle120[[#This Row],[Stromproduktion EE 2022 (MWh/a)]]</f>
        <v>0</v>
      </c>
      <c r="D18" s="4">
        <f>Tabelle120[[#This Row],[Stromproduktion PV 2022 (MWh/a)]]/Tabelle120[[#This Row],[Stromproduktion EE 2022 (MWh/a)]]</f>
        <v>0.12496712775469415</v>
      </c>
      <c r="E18" s="4">
        <f>Tabelle120[[#This Row],[Stromproduktion Biomasse 2022 (MWh/a)]]/Tabelle120[[#This Row],[Stromproduktion EE 2022 (MWh/a)]]</f>
        <v>0.85315310576973646</v>
      </c>
      <c r="F18" s="4">
        <f>Tabelle120[[#This Row],[Stromproduktion Geothermie 2022 (MWh/a)]]/Tabelle120[[#This Row],[Stromproduktion EE 2022 (MWh/a)]]</f>
        <v>0</v>
      </c>
      <c r="G18" s="5">
        <v>416</v>
      </c>
      <c r="H18" s="5">
        <v>0</v>
      </c>
      <c r="I18" s="5">
        <v>2376</v>
      </c>
      <c r="J18" s="5">
        <v>16221</v>
      </c>
      <c r="K18" s="5">
        <v>0</v>
      </c>
      <c r="L18" s="5">
        <f>SUM(Tabelle120[[#This Row],[Stromproduktion Wasserkraft 2022 (MWh/a)]:[Stromproduktion Geothermie 2022 (MWh/a)]])</f>
        <v>19013</v>
      </c>
      <c r="M18" s="13">
        <v>11281</v>
      </c>
      <c r="N18" s="4">
        <f>Tabelle120[[#This Row],[Stromproduktion EE 2022 (MWh/a)]]/Tabelle120[[#This Row],[Stromverbrauch 2022 (MWh/a)]]</f>
        <v>1.6854002304760216</v>
      </c>
      <c r="O18" s="17">
        <v>3853</v>
      </c>
      <c r="P18" s="18">
        <v>14.7</v>
      </c>
      <c r="Q18" s="3"/>
      <c r="R18" s="3"/>
      <c r="S18" s="3"/>
      <c r="T18" s="3"/>
      <c r="U18" s="3"/>
      <c r="V18" s="3"/>
      <c r="W18" s="3"/>
      <c r="AJ18" s="1"/>
      <c r="AK18" s="1"/>
      <c r="AL18" s="1"/>
      <c r="AM18" s="1"/>
      <c r="AN18" s="1"/>
      <c r="AO18" s="1"/>
      <c r="AP18" s="1"/>
    </row>
    <row r="19" spans="1:42" x14ac:dyDescent="0.3">
      <c r="A19" s="25" t="s">
        <v>30</v>
      </c>
      <c r="B19" s="4">
        <f>Tabelle120[[#This Row],[Stromproduktion Wasserkraft 2022 (MWh/a)]]/Tabelle120[[#This Row],[Stromproduktion EE 2022 (MWh/a)]]</f>
        <v>1.5198368313704849E-2</v>
      </c>
      <c r="C19" s="4">
        <f>Tabelle120[[#This Row],[Stromproduktion Wind 2022 (MWh/a)]]/Tabelle120[[#This Row],[Stromproduktion EE 2022 (MWh/a)]]</f>
        <v>3.0528324231857359E-2</v>
      </c>
      <c r="D19" s="4">
        <f>Tabelle120[[#This Row],[Stromproduktion PV 2022 (MWh/a)]]/Tabelle120[[#This Row],[Stromproduktion EE 2022 (MWh/a)]]</f>
        <v>0.34686492532403446</v>
      </c>
      <c r="E19" s="4">
        <f>Tabelle120[[#This Row],[Stromproduktion Biomasse 2022 (MWh/a)]]/Tabelle120[[#This Row],[Stromproduktion EE 2022 (MWh/a)]]</f>
        <v>0.60740838213040327</v>
      </c>
      <c r="F19" s="4">
        <f>Tabelle120[[#This Row],[Stromproduktion Geothermie 2022 (MWh/a)]]/Tabelle120[[#This Row],[Stromproduktion EE 2022 (MWh/a)]]</f>
        <v>0</v>
      </c>
      <c r="G19" s="5">
        <v>231</v>
      </c>
      <c r="H19" s="5">
        <v>464</v>
      </c>
      <c r="I19" s="5">
        <v>5272</v>
      </c>
      <c r="J19" s="5">
        <v>9232</v>
      </c>
      <c r="K19" s="5">
        <v>0</v>
      </c>
      <c r="L19" s="5">
        <f>SUM(Tabelle120[[#This Row],[Stromproduktion Wasserkraft 2022 (MWh/a)]:[Stromproduktion Geothermie 2022 (MWh/a)]])</f>
        <v>15199</v>
      </c>
      <c r="M19" s="13">
        <v>14569</v>
      </c>
      <c r="N19" s="4">
        <f>Tabelle120[[#This Row],[Stromproduktion EE 2022 (MWh/a)]]/Tabelle120[[#This Row],[Stromverbrauch 2022 (MWh/a)]]</f>
        <v>1.0432425012011806</v>
      </c>
      <c r="O19" s="17">
        <v>4947</v>
      </c>
      <c r="P19" s="18">
        <v>80.7</v>
      </c>
      <c r="Q19" s="3"/>
      <c r="R19" s="3"/>
      <c r="S19" s="3"/>
      <c r="T19" s="3"/>
      <c r="U19" s="3"/>
      <c r="V19" s="3"/>
      <c r="W19" s="3"/>
      <c r="AJ19" s="1"/>
      <c r="AK19" s="1"/>
      <c r="AL19" s="1"/>
      <c r="AM19" s="1"/>
      <c r="AN19" s="1"/>
      <c r="AO19" s="1"/>
      <c r="AP19" s="1"/>
    </row>
    <row r="20" spans="1:42" x14ac:dyDescent="0.3">
      <c r="A20" s="25" t="s">
        <v>31</v>
      </c>
      <c r="B20" s="4">
        <f>Tabelle120[[#This Row],[Stromproduktion Wasserkraft 2022 (MWh/a)]]/Tabelle120[[#This Row],[Stromproduktion EE 2022 (MWh/a)]]</f>
        <v>0</v>
      </c>
      <c r="C20" s="4">
        <f>Tabelle120[[#This Row],[Stromproduktion Wind 2022 (MWh/a)]]/Tabelle120[[#This Row],[Stromproduktion EE 2022 (MWh/a)]]</f>
        <v>0.9223116389301248</v>
      </c>
      <c r="D20" s="4">
        <f>Tabelle120[[#This Row],[Stromproduktion PV 2022 (MWh/a)]]/Tabelle120[[#This Row],[Stromproduktion EE 2022 (MWh/a)]]</f>
        <v>5.1071698309763783E-2</v>
      </c>
      <c r="E20" s="4">
        <f>Tabelle120[[#This Row],[Stromproduktion Biomasse 2022 (MWh/a)]]/Tabelle120[[#This Row],[Stromproduktion EE 2022 (MWh/a)]]</f>
        <v>2.6616662760111466E-2</v>
      </c>
      <c r="F20" s="4">
        <f>Tabelle120[[#This Row],[Stromproduktion Geothermie 2022 (MWh/a)]]/Tabelle120[[#This Row],[Stromproduktion EE 2022 (MWh/a)]]</f>
        <v>0</v>
      </c>
      <c r="G20" s="5">
        <v>0</v>
      </c>
      <c r="H20" s="5">
        <v>35414</v>
      </c>
      <c r="I20" s="5">
        <v>1961</v>
      </c>
      <c r="J20" s="5">
        <v>1022</v>
      </c>
      <c r="K20" s="5">
        <v>0</v>
      </c>
      <c r="L20" s="5">
        <f>SUM(Tabelle120[[#This Row],[Stromproduktion Wasserkraft 2022 (MWh/a)]:[Stromproduktion Geothermie 2022 (MWh/a)]])</f>
        <v>38397</v>
      </c>
      <c r="M20" s="13">
        <v>5143</v>
      </c>
      <c r="N20" s="4">
        <f>Tabelle120[[#This Row],[Stromproduktion EE 2022 (MWh/a)]]/Tabelle120[[#This Row],[Stromverbrauch 2022 (MWh/a)]]</f>
        <v>7.4658759478903365</v>
      </c>
      <c r="O20" s="17">
        <v>2431</v>
      </c>
      <c r="P20" s="18">
        <v>21.9</v>
      </c>
      <c r="Q20" s="3"/>
      <c r="R20" s="3"/>
      <c r="S20" s="3"/>
      <c r="T20" s="3"/>
      <c r="U20" s="3"/>
      <c r="V20" s="3"/>
      <c r="W20" s="3"/>
      <c r="AJ20" s="1"/>
      <c r="AK20" s="1"/>
      <c r="AL20" s="1"/>
      <c r="AM20" s="1"/>
      <c r="AN20" s="1"/>
      <c r="AO20" s="1"/>
      <c r="AP20" s="1"/>
    </row>
    <row r="21" spans="1:42" x14ac:dyDescent="0.3">
      <c r="A21" s="25" t="s">
        <v>32</v>
      </c>
      <c r="B21" s="4">
        <f>Tabelle120[[#This Row],[Stromproduktion Wasserkraft 2022 (MWh/a)]]/Tabelle120[[#This Row],[Stromproduktion EE 2022 (MWh/a)]]</f>
        <v>0</v>
      </c>
      <c r="C21" s="4">
        <f>Tabelle120[[#This Row],[Stromproduktion Wind 2022 (MWh/a)]]/Tabelle120[[#This Row],[Stromproduktion EE 2022 (MWh/a)]]</f>
        <v>0</v>
      </c>
      <c r="D21" s="4">
        <f>Tabelle120[[#This Row],[Stromproduktion PV 2022 (MWh/a)]]/Tabelle120[[#This Row],[Stromproduktion EE 2022 (MWh/a)]]</f>
        <v>0.55987509758001563</v>
      </c>
      <c r="E21" s="4">
        <f>Tabelle120[[#This Row],[Stromproduktion Biomasse 2022 (MWh/a)]]/Tabelle120[[#This Row],[Stromproduktion EE 2022 (MWh/a)]]</f>
        <v>0.44012490241998437</v>
      </c>
      <c r="F21" s="4">
        <f>Tabelle120[[#This Row],[Stromproduktion Geothermie 2022 (MWh/a)]]/Tabelle120[[#This Row],[Stromproduktion EE 2022 (MWh/a)]]</f>
        <v>0</v>
      </c>
      <c r="G21" s="5">
        <v>0</v>
      </c>
      <c r="H21" s="5">
        <v>0</v>
      </c>
      <c r="I21" s="5">
        <v>3586</v>
      </c>
      <c r="J21" s="5">
        <v>2819</v>
      </c>
      <c r="K21" s="5">
        <v>0</v>
      </c>
      <c r="L21" s="5">
        <f>SUM(Tabelle120[[#This Row],[Stromproduktion Wasserkraft 2022 (MWh/a)]:[Stromproduktion Geothermie 2022 (MWh/a)]])</f>
        <v>6405</v>
      </c>
      <c r="M21" s="13">
        <v>2870</v>
      </c>
      <c r="N21" s="4">
        <f>Tabelle120[[#This Row],[Stromproduktion EE 2022 (MWh/a)]]/Tabelle120[[#This Row],[Stromverbrauch 2022 (MWh/a)]]</f>
        <v>2.2317073170731709</v>
      </c>
      <c r="O21" s="17">
        <v>1270</v>
      </c>
      <c r="P21" s="18">
        <v>33.6</v>
      </c>
      <c r="Q21" s="3"/>
      <c r="R21" s="3"/>
      <c r="S21" s="3"/>
      <c r="T21" s="3"/>
      <c r="U21" s="3"/>
      <c r="V21" s="3"/>
      <c r="W21" s="3"/>
      <c r="AJ21" s="1"/>
      <c r="AK21" s="1"/>
      <c r="AL21" s="1"/>
      <c r="AM21" s="1"/>
      <c r="AN21" s="1"/>
      <c r="AO21" s="1"/>
      <c r="AP21" s="1"/>
    </row>
    <row r="22" spans="1:42" x14ac:dyDescent="0.3">
      <c r="A22" s="25" t="s">
        <v>33</v>
      </c>
      <c r="B22" s="4">
        <f>Tabelle120[[#This Row],[Stromproduktion Wasserkraft 2022 (MWh/a)]]/Tabelle120[[#This Row],[Stromproduktion EE 2022 (MWh/a)]]</f>
        <v>0.13988095238095238</v>
      </c>
      <c r="C22" s="4">
        <f>Tabelle120[[#This Row],[Stromproduktion Wind 2022 (MWh/a)]]/Tabelle120[[#This Row],[Stromproduktion EE 2022 (MWh/a)]]</f>
        <v>0</v>
      </c>
      <c r="D22" s="4">
        <f>Tabelle120[[#This Row],[Stromproduktion PV 2022 (MWh/a)]]/Tabelle120[[#This Row],[Stromproduktion EE 2022 (MWh/a)]]</f>
        <v>0.86011904761904767</v>
      </c>
      <c r="E22" s="4">
        <f>Tabelle120[[#This Row],[Stromproduktion Biomasse 2022 (MWh/a)]]/Tabelle120[[#This Row],[Stromproduktion EE 2022 (MWh/a)]]</f>
        <v>0</v>
      </c>
      <c r="F22" s="4">
        <f>Tabelle120[[#This Row],[Stromproduktion Geothermie 2022 (MWh/a)]]/Tabelle120[[#This Row],[Stromproduktion EE 2022 (MWh/a)]]</f>
        <v>0</v>
      </c>
      <c r="G22" s="5">
        <v>141</v>
      </c>
      <c r="H22" s="5">
        <v>0</v>
      </c>
      <c r="I22" s="5">
        <v>867</v>
      </c>
      <c r="J22" s="5">
        <v>0</v>
      </c>
      <c r="K22" s="5">
        <v>0</v>
      </c>
      <c r="L22" s="5">
        <f>SUM(Tabelle120[[#This Row],[Stromproduktion Wasserkraft 2022 (MWh/a)]:[Stromproduktion Geothermie 2022 (MWh/a)]])</f>
        <v>1008</v>
      </c>
      <c r="M22" s="13">
        <v>2750</v>
      </c>
      <c r="N22" s="4">
        <f>Tabelle120[[#This Row],[Stromproduktion EE 2022 (MWh/a)]]/Tabelle120[[#This Row],[Stromverbrauch 2022 (MWh/a)]]</f>
        <v>0.36654545454545456</v>
      </c>
      <c r="O22" s="17">
        <v>1326</v>
      </c>
      <c r="P22" s="18">
        <v>13.2</v>
      </c>
      <c r="Q22" s="3"/>
      <c r="R22" s="3"/>
      <c r="S22" s="3"/>
      <c r="T22" s="3"/>
      <c r="U22" s="3"/>
      <c r="V22" s="3"/>
      <c r="W22" s="3"/>
      <c r="AJ22" s="1"/>
      <c r="AK22" s="1"/>
      <c r="AL22" s="1"/>
      <c r="AM22" s="1"/>
      <c r="AN22" s="1"/>
      <c r="AO22" s="1"/>
      <c r="AP22" s="1"/>
    </row>
    <row r="23" spans="1:42" x14ac:dyDescent="0.3">
      <c r="A23" s="25" t="s">
        <v>34</v>
      </c>
      <c r="B23" s="4">
        <f>Tabelle120[[#This Row],[Stromproduktion Wasserkraft 2022 (MWh/a)]]/Tabelle120[[#This Row],[Stromproduktion EE 2022 (MWh/a)]]</f>
        <v>0</v>
      </c>
      <c r="C23" s="4">
        <f>Tabelle120[[#This Row],[Stromproduktion Wind 2022 (MWh/a)]]/Tabelle120[[#This Row],[Stromproduktion EE 2022 (MWh/a)]]</f>
        <v>0</v>
      </c>
      <c r="D23" s="4">
        <f>Tabelle120[[#This Row],[Stromproduktion PV 2022 (MWh/a)]]/Tabelle120[[#This Row],[Stromproduktion EE 2022 (MWh/a)]]</f>
        <v>0.64907786885245899</v>
      </c>
      <c r="E23" s="4">
        <f>Tabelle120[[#This Row],[Stromproduktion Biomasse 2022 (MWh/a)]]/Tabelle120[[#This Row],[Stromproduktion EE 2022 (MWh/a)]]</f>
        <v>0.35092213114754101</v>
      </c>
      <c r="F23" s="4">
        <f>Tabelle120[[#This Row],[Stromproduktion Geothermie 2022 (MWh/a)]]/Tabelle120[[#This Row],[Stromproduktion EE 2022 (MWh/a)]]</f>
        <v>0</v>
      </c>
      <c r="G23" s="5">
        <v>0</v>
      </c>
      <c r="H23" s="5">
        <v>0</v>
      </c>
      <c r="I23" s="5">
        <v>1267</v>
      </c>
      <c r="J23" s="5">
        <v>685</v>
      </c>
      <c r="K23" s="5">
        <v>0</v>
      </c>
      <c r="L23" s="5">
        <f>SUM(Tabelle120[[#This Row],[Stromproduktion Wasserkraft 2022 (MWh/a)]:[Stromproduktion Geothermie 2022 (MWh/a)]])</f>
        <v>1952</v>
      </c>
      <c r="M23" s="13">
        <v>4240</v>
      </c>
      <c r="N23" s="4">
        <f>Tabelle120[[#This Row],[Stromproduktion EE 2022 (MWh/a)]]/Tabelle120[[#This Row],[Stromverbrauch 2022 (MWh/a)]]</f>
        <v>0.46037735849056605</v>
      </c>
      <c r="O23" s="17">
        <v>1508</v>
      </c>
      <c r="P23" s="18">
        <v>6.1</v>
      </c>
      <c r="Q23" s="3"/>
      <c r="R23" s="3"/>
      <c r="S23" s="3"/>
      <c r="T23" s="3"/>
      <c r="U23" s="3"/>
      <c r="V23" s="3"/>
      <c r="W23" s="3"/>
      <c r="AJ23" s="1"/>
      <c r="AK23" s="1"/>
      <c r="AL23" s="1"/>
      <c r="AM23" s="1"/>
      <c r="AN23" s="1"/>
      <c r="AO23" s="1"/>
      <c r="AP23" s="1"/>
    </row>
    <row r="24" spans="1:42" x14ac:dyDescent="0.3">
      <c r="A24" s="25" t="s">
        <v>35</v>
      </c>
      <c r="B24" s="4">
        <f>Tabelle120[[#This Row],[Stromproduktion Wasserkraft 2022 (MWh/a)]]/Tabelle120[[#This Row],[Stromproduktion EE 2022 (MWh/a)]]</f>
        <v>0</v>
      </c>
      <c r="C24" s="4">
        <f>Tabelle120[[#This Row],[Stromproduktion Wind 2022 (MWh/a)]]/Tabelle120[[#This Row],[Stromproduktion EE 2022 (MWh/a)]]</f>
        <v>0</v>
      </c>
      <c r="D24" s="4">
        <f>Tabelle120[[#This Row],[Stromproduktion PV 2022 (MWh/a)]]/Tabelle120[[#This Row],[Stromproduktion EE 2022 (MWh/a)]]</f>
        <v>0.46142261353104724</v>
      </c>
      <c r="E24" s="4">
        <f>Tabelle120[[#This Row],[Stromproduktion Biomasse 2022 (MWh/a)]]/Tabelle120[[#This Row],[Stromproduktion EE 2022 (MWh/a)]]</f>
        <v>0.5385773864689527</v>
      </c>
      <c r="F24" s="4">
        <f>Tabelle120[[#This Row],[Stromproduktion Geothermie 2022 (MWh/a)]]/Tabelle120[[#This Row],[Stromproduktion EE 2022 (MWh/a)]]</f>
        <v>0</v>
      </c>
      <c r="G24" s="5">
        <v>0</v>
      </c>
      <c r="H24" s="5">
        <v>0</v>
      </c>
      <c r="I24" s="5">
        <v>3983</v>
      </c>
      <c r="J24" s="5">
        <v>4649</v>
      </c>
      <c r="K24" s="5">
        <v>0</v>
      </c>
      <c r="L24" s="5">
        <f>SUM(Tabelle120[[#This Row],[Stromproduktion Wasserkraft 2022 (MWh/a)]:[Stromproduktion Geothermie 2022 (MWh/a)]])</f>
        <v>8632</v>
      </c>
      <c r="M24" s="13">
        <v>12614</v>
      </c>
      <c r="N24" s="4">
        <f>Tabelle120[[#This Row],[Stromproduktion EE 2022 (MWh/a)]]/Tabelle120[[#This Row],[Stromverbrauch 2022 (MWh/a)]]</f>
        <v>0.68431901062311717</v>
      </c>
      <c r="O24" s="17">
        <v>3921</v>
      </c>
      <c r="P24" s="18">
        <v>42.5</v>
      </c>
      <c r="Q24" s="3"/>
      <c r="R24" s="3"/>
      <c r="S24" s="3"/>
      <c r="T24" s="3"/>
      <c r="U24" s="3"/>
      <c r="V24" s="3"/>
      <c r="W24" s="3"/>
      <c r="AJ24" s="1"/>
      <c r="AK24" s="1"/>
      <c r="AL24" s="1"/>
      <c r="AM24" s="1"/>
      <c r="AN24" s="1"/>
      <c r="AO24" s="1"/>
      <c r="AP24" s="1"/>
    </row>
    <row r="25" spans="1:42" x14ac:dyDescent="0.3">
      <c r="A25" s="25" t="s">
        <v>36</v>
      </c>
      <c r="B25" s="4">
        <f>Tabelle120[[#This Row],[Stromproduktion Wasserkraft 2022 (MWh/a)]]/Tabelle120[[#This Row],[Stromproduktion EE 2022 (MWh/a)]]</f>
        <v>4.5880268320465763E-4</v>
      </c>
      <c r="C25" s="4">
        <f>Tabelle120[[#This Row],[Stromproduktion Wind 2022 (MWh/a)]]/Tabelle120[[#This Row],[Stromproduktion EE 2022 (MWh/a)]]</f>
        <v>0.78192633843817239</v>
      </c>
      <c r="D25" s="4">
        <f>Tabelle120[[#This Row],[Stromproduktion PV 2022 (MWh/a)]]/Tabelle120[[#This Row],[Stromproduktion EE 2022 (MWh/a)]]</f>
        <v>0.14270345525882799</v>
      </c>
      <c r="E25" s="4">
        <f>Tabelle120[[#This Row],[Stromproduktion Biomasse 2022 (MWh/a)]]/Tabelle120[[#This Row],[Stromproduktion EE 2022 (MWh/a)]]</f>
        <v>7.4911403619794967E-2</v>
      </c>
      <c r="F25" s="4">
        <f>Tabelle120[[#This Row],[Stromproduktion Geothermie 2022 (MWh/a)]]/Tabelle120[[#This Row],[Stromproduktion EE 2022 (MWh/a)]]</f>
        <v>0</v>
      </c>
      <c r="G25" s="5">
        <v>29</v>
      </c>
      <c r="H25" s="5">
        <v>49424</v>
      </c>
      <c r="I25" s="5">
        <v>9020</v>
      </c>
      <c r="J25" s="5">
        <v>4735</v>
      </c>
      <c r="K25" s="5">
        <v>0</v>
      </c>
      <c r="L25" s="5">
        <f>SUM(Tabelle120[[#This Row],[Stromproduktion Wasserkraft 2022 (MWh/a)]:[Stromproduktion Geothermie 2022 (MWh/a)]])</f>
        <v>63208</v>
      </c>
      <c r="M25" s="13">
        <v>73614</v>
      </c>
      <c r="N25" s="4">
        <f>Tabelle120[[#This Row],[Stromproduktion EE 2022 (MWh/a)]]/Tabelle120[[#This Row],[Stromverbrauch 2022 (MWh/a)]]</f>
        <v>0.85864101937131521</v>
      </c>
      <c r="O25" s="17">
        <v>13561</v>
      </c>
      <c r="P25" s="18">
        <v>100</v>
      </c>
      <c r="Q25" s="3"/>
      <c r="R25" s="3"/>
      <c r="S25" s="3"/>
      <c r="T25" s="3"/>
      <c r="U25" s="3"/>
      <c r="V25" s="3"/>
      <c r="W25" s="3"/>
      <c r="AJ25" s="1"/>
      <c r="AK25" s="1"/>
      <c r="AL25" s="1"/>
      <c r="AM25" s="1"/>
      <c r="AN25" s="1"/>
      <c r="AO25" s="1"/>
      <c r="AP25" s="1"/>
    </row>
    <row r="26" spans="1:42" x14ac:dyDescent="0.3">
      <c r="A26" s="25" t="s">
        <v>37</v>
      </c>
      <c r="B26" s="4">
        <f>Tabelle120[[#This Row],[Stromproduktion Wasserkraft 2022 (MWh/a)]]/Tabelle120[[#This Row],[Stromproduktion EE 2022 (MWh/a)]]</f>
        <v>7.1558300036324005E-2</v>
      </c>
      <c r="C26" s="4">
        <f>Tabelle120[[#This Row],[Stromproduktion Wind 2022 (MWh/a)]]/Tabelle120[[#This Row],[Stromproduktion EE 2022 (MWh/a)]]</f>
        <v>0</v>
      </c>
      <c r="D26" s="4">
        <f>Tabelle120[[#This Row],[Stromproduktion PV 2022 (MWh/a)]]/Tabelle120[[#This Row],[Stromproduktion EE 2022 (MWh/a)]]</f>
        <v>0.31492916818016709</v>
      </c>
      <c r="E26" s="4">
        <f>Tabelle120[[#This Row],[Stromproduktion Biomasse 2022 (MWh/a)]]/Tabelle120[[#This Row],[Stromproduktion EE 2022 (MWh/a)]]</f>
        <v>0.61351253178350895</v>
      </c>
      <c r="F26" s="4">
        <f>Tabelle120[[#This Row],[Stromproduktion Geothermie 2022 (MWh/a)]]/Tabelle120[[#This Row],[Stromproduktion EE 2022 (MWh/a)]]</f>
        <v>0</v>
      </c>
      <c r="G26" s="5">
        <v>197</v>
      </c>
      <c r="H26" s="5">
        <v>0</v>
      </c>
      <c r="I26" s="5">
        <v>867</v>
      </c>
      <c r="J26" s="5">
        <v>1689</v>
      </c>
      <c r="K26" s="5">
        <v>0</v>
      </c>
      <c r="L26" s="5">
        <f>SUM(Tabelle120[[#This Row],[Stromproduktion Wasserkraft 2022 (MWh/a)]:[Stromproduktion Geothermie 2022 (MWh/a)]])</f>
        <v>2753</v>
      </c>
      <c r="M26" s="13">
        <v>1904</v>
      </c>
      <c r="N26" s="4">
        <f>Tabelle120[[#This Row],[Stromproduktion EE 2022 (MWh/a)]]/Tabelle120[[#This Row],[Stromverbrauch 2022 (MWh/a)]]</f>
        <v>1.4459033613445378</v>
      </c>
      <c r="O26" s="17">
        <v>882</v>
      </c>
      <c r="P26" s="18">
        <v>14</v>
      </c>
      <c r="Q26" s="3"/>
      <c r="R26" s="3"/>
      <c r="S26" s="3"/>
      <c r="T26" s="3"/>
      <c r="U26" s="3"/>
      <c r="V26" s="3"/>
      <c r="W26" s="3"/>
      <c r="AJ26" s="1"/>
      <c r="AK26" s="1"/>
      <c r="AL26" s="1"/>
      <c r="AM26" s="1"/>
      <c r="AN26" s="1"/>
      <c r="AO26" s="1"/>
      <c r="AP26" s="1"/>
    </row>
    <row r="27" spans="1:42" x14ac:dyDescent="0.3">
      <c r="A27" s="25" t="s">
        <v>38</v>
      </c>
      <c r="B27" s="4">
        <f>Tabelle120[[#This Row],[Stromproduktion Wasserkraft 2022 (MWh/a)]]/Tabelle120[[#This Row],[Stromproduktion EE 2022 (MWh/a)]]</f>
        <v>0</v>
      </c>
      <c r="C27" s="4">
        <f>Tabelle120[[#This Row],[Stromproduktion Wind 2022 (MWh/a)]]/Tabelle120[[#This Row],[Stromproduktion EE 2022 (MWh/a)]]</f>
        <v>0</v>
      </c>
      <c r="D27" s="4">
        <f>Tabelle120[[#This Row],[Stromproduktion PV 2022 (MWh/a)]]/Tabelle120[[#This Row],[Stromproduktion EE 2022 (MWh/a)]]</f>
        <v>1</v>
      </c>
      <c r="E27" s="4">
        <f>Tabelle120[[#This Row],[Stromproduktion Biomasse 2022 (MWh/a)]]/Tabelle120[[#This Row],[Stromproduktion EE 2022 (MWh/a)]]</f>
        <v>0</v>
      </c>
      <c r="F27" s="4">
        <f>Tabelle120[[#This Row],[Stromproduktion Geothermie 2022 (MWh/a)]]/Tabelle120[[#This Row],[Stromproduktion EE 2022 (MWh/a)]]</f>
        <v>0</v>
      </c>
      <c r="G27" s="5">
        <v>0</v>
      </c>
      <c r="H27" s="5">
        <v>0</v>
      </c>
      <c r="I27" s="5">
        <v>3126</v>
      </c>
      <c r="J27" s="5">
        <v>0</v>
      </c>
      <c r="K27" s="5">
        <v>0</v>
      </c>
      <c r="L27" s="5">
        <f>SUM(Tabelle120[[#This Row],[Stromproduktion Wasserkraft 2022 (MWh/a)]:[Stromproduktion Geothermie 2022 (MWh/a)]])</f>
        <v>3126</v>
      </c>
      <c r="M27" s="13">
        <v>3893</v>
      </c>
      <c r="N27" s="4">
        <f>Tabelle120[[#This Row],[Stromproduktion EE 2022 (MWh/a)]]/Tabelle120[[#This Row],[Stromverbrauch 2022 (MWh/a)]]</f>
        <v>0.80297970716670952</v>
      </c>
      <c r="O27" s="17">
        <v>1354</v>
      </c>
      <c r="P27" s="18">
        <v>15.3</v>
      </c>
      <c r="Q27" s="3"/>
      <c r="R27" s="3"/>
      <c r="S27" s="3"/>
      <c r="T27" s="3"/>
      <c r="U27" s="3"/>
      <c r="V27" s="3"/>
      <c r="W27" s="3"/>
      <c r="AJ27" s="1"/>
      <c r="AK27" s="1"/>
      <c r="AL27" s="1"/>
      <c r="AM27" s="1"/>
      <c r="AN27" s="1"/>
      <c r="AO27" s="1"/>
      <c r="AP27" s="1"/>
    </row>
    <row r="28" spans="1:42" x14ac:dyDescent="0.3">
      <c r="A28" s="25" t="s">
        <v>39</v>
      </c>
      <c r="B28" s="4">
        <f>Tabelle120[[#This Row],[Stromproduktion Wasserkraft 2022 (MWh/a)]]/Tabelle120[[#This Row],[Stromproduktion EE 2022 (MWh/a)]]</f>
        <v>5.9089733643651408E-2</v>
      </c>
      <c r="C28" s="4">
        <f>Tabelle120[[#This Row],[Stromproduktion Wind 2022 (MWh/a)]]/Tabelle120[[#This Row],[Stromproduktion EE 2022 (MWh/a)]]</f>
        <v>0</v>
      </c>
      <c r="D28" s="4">
        <f>Tabelle120[[#This Row],[Stromproduktion PV 2022 (MWh/a)]]/Tabelle120[[#This Row],[Stromproduktion EE 2022 (MWh/a)]]</f>
        <v>0.57809671580036204</v>
      </c>
      <c r="E28" s="4">
        <f>Tabelle120[[#This Row],[Stromproduktion Biomasse 2022 (MWh/a)]]/Tabelle120[[#This Row],[Stromproduktion EE 2022 (MWh/a)]]</f>
        <v>0.36281355055598657</v>
      </c>
      <c r="F28" s="4">
        <f>Tabelle120[[#This Row],[Stromproduktion Geothermie 2022 (MWh/a)]]/Tabelle120[[#This Row],[Stromproduktion EE 2022 (MWh/a)]]</f>
        <v>0</v>
      </c>
      <c r="G28" s="5">
        <v>457</v>
      </c>
      <c r="H28" s="5">
        <v>0</v>
      </c>
      <c r="I28" s="5">
        <v>4471</v>
      </c>
      <c r="J28" s="5">
        <v>2806</v>
      </c>
      <c r="K28" s="5">
        <v>0</v>
      </c>
      <c r="L28" s="5">
        <f>SUM(Tabelle120[[#This Row],[Stromproduktion Wasserkraft 2022 (MWh/a)]:[Stromproduktion Geothermie 2022 (MWh/a)]])</f>
        <v>7734</v>
      </c>
      <c r="M28" s="13">
        <v>14140</v>
      </c>
      <c r="N28" s="4">
        <f>Tabelle120[[#This Row],[Stromproduktion EE 2022 (MWh/a)]]/Tabelle120[[#This Row],[Stromverbrauch 2022 (MWh/a)]]</f>
        <v>0.54695898161244694</v>
      </c>
      <c r="O28" s="17">
        <v>5263</v>
      </c>
      <c r="P28" s="18">
        <v>73.3</v>
      </c>
      <c r="Q28" s="3"/>
      <c r="R28" s="3"/>
      <c r="S28" s="3"/>
      <c r="T28" s="3"/>
      <c r="U28" s="3"/>
      <c r="V28" s="3"/>
      <c r="W28" s="3"/>
      <c r="AJ28" s="1"/>
      <c r="AK28" s="1"/>
      <c r="AL28" s="1"/>
      <c r="AM28" s="1"/>
      <c r="AN28" s="1"/>
      <c r="AO28" s="1"/>
      <c r="AP28" s="1"/>
    </row>
    <row r="29" spans="1:42" x14ac:dyDescent="0.3">
      <c r="A29" s="25" t="s">
        <v>40</v>
      </c>
      <c r="B29" s="4">
        <f>Tabelle120[[#This Row],[Stromproduktion Wasserkraft 2022 (MWh/a)]]/Tabelle120[[#This Row],[Stromproduktion EE 2022 (MWh/a)]]</f>
        <v>0</v>
      </c>
      <c r="C29" s="4">
        <f>Tabelle120[[#This Row],[Stromproduktion Wind 2022 (MWh/a)]]/Tabelle120[[#This Row],[Stromproduktion EE 2022 (MWh/a)]]</f>
        <v>0.35565398645127672</v>
      </c>
      <c r="D29" s="4">
        <f>Tabelle120[[#This Row],[Stromproduktion PV 2022 (MWh/a)]]/Tabelle120[[#This Row],[Stromproduktion EE 2022 (MWh/a)]]</f>
        <v>0.10337415320479416</v>
      </c>
      <c r="E29" s="4">
        <f>Tabelle120[[#This Row],[Stromproduktion Biomasse 2022 (MWh/a)]]/Tabelle120[[#This Row],[Stromproduktion EE 2022 (MWh/a)]]</f>
        <v>0.54097186034392908</v>
      </c>
      <c r="F29" s="4">
        <f>Tabelle120[[#This Row],[Stromproduktion Geothermie 2022 (MWh/a)]]/Tabelle120[[#This Row],[Stromproduktion EE 2022 (MWh/a)]]</f>
        <v>0</v>
      </c>
      <c r="G29" s="5">
        <v>0</v>
      </c>
      <c r="H29" s="5">
        <v>5460</v>
      </c>
      <c r="I29" s="5">
        <v>1587</v>
      </c>
      <c r="J29" s="5">
        <v>8305</v>
      </c>
      <c r="K29" s="5">
        <v>0</v>
      </c>
      <c r="L29" s="5">
        <f>SUM(Tabelle120[[#This Row],[Stromproduktion Wasserkraft 2022 (MWh/a)]:[Stromproduktion Geothermie 2022 (MWh/a)]])</f>
        <v>15352</v>
      </c>
      <c r="M29" s="13">
        <v>2066</v>
      </c>
      <c r="N29" s="4">
        <f>Tabelle120[[#This Row],[Stromproduktion EE 2022 (MWh/a)]]/Tabelle120[[#This Row],[Stromverbrauch 2022 (MWh/a)]]</f>
        <v>7.4307841239109393</v>
      </c>
      <c r="O29" s="17">
        <v>976</v>
      </c>
      <c r="P29" s="18">
        <v>21</v>
      </c>
      <c r="Q29" s="3"/>
      <c r="R29" s="3"/>
      <c r="S29" s="3"/>
      <c r="T29" s="3"/>
      <c r="U29" s="3"/>
      <c r="V29" s="3"/>
      <c r="W29" s="3"/>
      <c r="AJ29" s="1"/>
      <c r="AK29" s="1"/>
      <c r="AL29" s="1"/>
      <c r="AM29" s="1"/>
      <c r="AN29" s="1"/>
      <c r="AO29" s="1"/>
      <c r="AP29" s="1"/>
    </row>
    <row r="30" spans="1:42" x14ac:dyDescent="0.3">
      <c r="A30" s="25" t="s">
        <v>41</v>
      </c>
      <c r="B30" s="4">
        <f>Tabelle120[[#This Row],[Stromproduktion Wasserkraft 2022 (MWh/a)]]/Tabelle120[[#This Row],[Stromproduktion EE 2022 (MWh/a)]]</f>
        <v>0</v>
      </c>
      <c r="C30" s="4">
        <f>Tabelle120[[#This Row],[Stromproduktion Wind 2022 (MWh/a)]]/Tabelle120[[#This Row],[Stromproduktion EE 2022 (MWh/a)]]</f>
        <v>0</v>
      </c>
      <c r="D30" s="4">
        <f>Tabelle120[[#This Row],[Stromproduktion PV 2022 (MWh/a)]]/Tabelle120[[#This Row],[Stromproduktion EE 2022 (MWh/a)]]</f>
        <v>0.26261841900916294</v>
      </c>
      <c r="E30" s="4">
        <f>Tabelle120[[#This Row],[Stromproduktion Biomasse 2022 (MWh/a)]]/Tabelle120[[#This Row],[Stromproduktion EE 2022 (MWh/a)]]</f>
        <v>0.73738158099083706</v>
      </c>
      <c r="F30" s="4">
        <f>Tabelle120[[#This Row],[Stromproduktion Geothermie 2022 (MWh/a)]]/Tabelle120[[#This Row],[Stromproduktion EE 2022 (MWh/a)]]</f>
        <v>0</v>
      </c>
      <c r="G30" s="5">
        <v>0</v>
      </c>
      <c r="H30" s="5">
        <v>0</v>
      </c>
      <c r="I30" s="5">
        <v>1691</v>
      </c>
      <c r="J30" s="5">
        <v>4748</v>
      </c>
      <c r="K30" s="5">
        <v>0</v>
      </c>
      <c r="L30" s="5">
        <f>SUM(Tabelle120[[#This Row],[Stromproduktion Wasserkraft 2022 (MWh/a)]:[Stromproduktion Geothermie 2022 (MWh/a)]])</f>
        <v>6439</v>
      </c>
      <c r="M30" s="13">
        <v>1914</v>
      </c>
      <c r="N30" s="4">
        <f>Tabelle120[[#This Row],[Stromproduktion EE 2022 (MWh/a)]]/Tabelle120[[#This Row],[Stromverbrauch 2022 (MWh/a)]]</f>
        <v>3.3641588296760712</v>
      </c>
      <c r="O30" s="17">
        <v>932</v>
      </c>
      <c r="P30" s="18">
        <v>22.8</v>
      </c>
      <c r="Q30" s="3"/>
      <c r="R30" s="3"/>
      <c r="S30" s="3"/>
      <c r="T30" s="3"/>
      <c r="U30" s="3"/>
      <c r="V30" s="3"/>
      <c r="W30" s="3"/>
      <c r="AJ30" s="1"/>
      <c r="AK30" s="1"/>
      <c r="AL30" s="1"/>
      <c r="AM30" s="1"/>
      <c r="AN30" s="1"/>
      <c r="AO30" s="1"/>
      <c r="AP30" s="1"/>
    </row>
    <row r="31" spans="1:42" x14ac:dyDescent="0.3">
      <c r="A31" s="25" t="s">
        <v>42</v>
      </c>
      <c r="B31" s="4">
        <f>Tabelle120[[#This Row],[Stromproduktion Wasserkraft 2022 (MWh/a)]]/Tabelle120[[#This Row],[Stromproduktion EE 2022 (MWh/a)]]</f>
        <v>0</v>
      </c>
      <c r="C31" s="4">
        <f>Tabelle120[[#This Row],[Stromproduktion Wind 2022 (MWh/a)]]/Tabelle120[[#This Row],[Stromproduktion EE 2022 (MWh/a)]]</f>
        <v>0</v>
      </c>
      <c r="D31" s="4">
        <f>Tabelle120[[#This Row],[Stromproduktion PV 2022 (MWh/a)]]/Tabelle120[[#This Row],[Stromproduktion EE 2022 (MWh/a)]]</f>
        <v>0.78652094717668486</v>
      </c>
      <c r="E31" s="4">
        <f>Tabelle120[[#This Row],[Stromproduktion Biomasse 2022 (MWh/a)]]/Tabelle120[[#This Row],[Stromproduktion EE 2022 (MWh/a)]]</f>
        <v>0.21347905282331511</v>
      </c>
      <c r="F31" s="4">
        <f>Tabelle120[[#This Row],[Stromproduktion Geothermie 2022 (MWh/a)]]/Tabelle120[[#This Row],[Stromproduktion EE 2022 (MWh/a)]]</f>
        <v>0</v>
      </c>
      <c r="G31" s="5">
        <v>0</v>
      </c>
      <c r="H31" s="5">
        <v>0</v>
      </c>
      <c r="I31" s="5">
        <v>2159</v>
      </c>
      <c r="J31" s="5">
        <v>586</v>
      </c>
      <c r="K31" s="5">
        <v>0</v>
      </c>
      <c r="L31" s="5">
        <f>SUM(Tabelle120[[#This Row],[Stromproduktion Wasserkraft 2022 (MWh/a)]:[Stromproduktion Geothermie 2022 (MWh/a)]])</f>
        <v>2745</v>
      </c>
      <c r="M31" s="13">
        <v>2832</v>
      </c>
      <c r="N31" s="4">
        <f>Tabelle120[[#This Row],[Stromproduktion EE 2022 (MWh/a)]]/Tabelle120[[#This Row],[Stromverbrauch 2022 (MWh/a)]]</f>
        <v>0.96927966101694918</v>
      </c>
      <c r="O31" s="17">
        <v>1281</v>
      </c>
      <c r="P31" s="18">
        <v>17.399999999999999</v>
      </c>
      <c r="Q31" s="3"/>
      <c r="R31" s="3"/>
      <c r="S31" s="3"/>
      <c r="T31" s="3"/>
      <c r="U31" s="3"/>
      <c r="V31" s="3"/>
      <c r="W31" s="3"/>
      <c r="AJ31" s="1"/>
      <c r="AK31" s="1"/>
      <c r="AL31" s="1"/>
      <c r="AM31" s="1"/>
      <c r="AN31" s="1"/>
      <c r="AO31" s="1"/>
      <c r="AP31" s="1"/>
    </row>
    <row r="32" spans="1:42" x14ac:dyDescent="0.3">
      <c r="A32" s="25" t="s">
        <v>43</v>
      </c>
      <c r="B32" s="4">
        <f>Tabelle120[[#This Row],[Stromproduktion Wasserkraft 2022 (MWh/a)]]/Tabelle120[[#This Row],[Stromproduktion EE 2022 (MWh/a)]]</f>
        <v>6.007165690502242E-4</v>
      </c>
      <c r="C32" s="4">
        <f>Tabelle120[[#This Row],[Stromproduktion Wind 2022 (MWh/a)]]/Tabelle120[[#This Row],[Stromproduktion EE 2022 (MWh/a)]]</f>
        <v>0.10845079487674583</v>
      </c>
      <c r="D32" s="4">
        <f>Tabelle120[[#This Row],[Stromproduktion PV 2022 (MWh/a)]]/Tabelle120[[#This Row],[Stromproduktion EE 2022 (MWh/a)]]</f>
        <v>0.75085280298641954</v>
      </c>
      <c r="E32" s="4">
        <f>Tabelle120[[#This Row],[Stromproduktion Biomasse 2022 (MWh/a)]]/Tabelle120[[#This Row],[Stromproduktion EE 2022 (MWh/a)]]</f>
        <v>0.14009568556778443</v>
      </c>
      <c r="F32" s="4">
        <f>Tabelle120[[#This Row],[Stromproduktion Geothermie 2022 (MWh/a)]]/Tabelle120[[#This Row],[Stromproduktion EE 2022 (MWh/a)]]</f>
        <v>0</v>
      </c>
      <c r="G32" s="5">
        <v>28</v>
      </c>
      <c r="H32" s="5">
        <v>5055</v>
      </c>
      <c r="I32" s="5">
        <v>34998</v>
      </c>
      <c r="J32" s="5">
        <v>6530</v>
      </c>
      <c r="K32" s="5">
        <v>0</v>
      </c>
      <c r="L32" s="5">
        <f>SUM(Tabelle120[[#This Row],[Stromproduktion Wasserkraft 2022 (MWh/a)]:[Stromproduktion Geothermie 2022 (MWh/a)]])</f>
        <v>46611</v>
      </c>
      <c r="M32" s="13">
        <v>17512</v>
      </c>
      <c r="N32" s="4">
        <f>Tabelle120[[#This Row],[Stromproduktion EE 2022 (MWh/a)]]/Tabelle120[[#This Row],[Stromverbrauch 2022 (MWh/a)]]</f>
        <v>2.6616605756052993</v>
      </c>
      <c r="O32" s="17">
        <v>5886</v>
      </c>
      <c r="P32" s="18">
        <v>52.9</v>
      </c>
      <c r="Q32" s="3"/>
      <c r="R32" s="3"/>
      <c r="S32" s="3"/>
      <c r="T32" s="3"/>
      <c r="U32" s="3"/>
      <c r="V32" s="3"/>
      <c r="W32" s="3"/>
      <c r="AJ32" s="1"/>
      <c r="AK32" s="1"/>
      <c r="AL32" s="1"/>
      <c r="AM32" s="1"/>
      <c r="AN32" s="1"/>
      <c r="AO32" s="1"/>
      <c r="AP32" s="1"/>
    </row>
    <row r="33" spans="1:42" x14ac:dyDescent="0.3">
      <c r="A33" s="25" t="s">
        <v>44</v>
      </c>
      <c r="B33" s="4">
        <f>Tabelle120[[#This Row],[Stromproduktion Wasserkraft 2022 (MWh/a)]]/Tabelle120[[#This Row],[Stromproduktion EE 2022 (MWh/a)]]</f>
        <v>0.24984564725252109</v>
      </c>
      <c r="C33" s="4">
        <f>Tabelle120[[#This Row],[Stromproduktion Wind 2022 (MWh/a)]]/Tabelle120[[#This Row],[Stromproduktion EE 2022 (MWh/a)]]</f>
        <v>0</v>
      </c>
      <c r="D33" s="4">
        <f>Tabelle120[[#This Row],[Stromproduktion PV 2022 (MWh/a)]]/Tabelle120[[#This Row],[Stromproduktion EE 2022 (MWh/a)]]</f>
        <v>0.75015435274747888</v>
      </c>
      <c r="E33" s="4">
        <f>Tabelle120[[#This Row],[Stromproduktion Biomasse 2022 (MWh/a)]]/Tabelle120[[#This Row],[Stromproduktion EE 2022 (MWh/a)]]</f>
        <v>0</v>
      </c>
      <c r="F33" s="4">
        <f>Tabelle120[[#This Row],[Stromproduktion Geothermie 2022 (MWh/a)]]/Tabelle120[[#This Row],[Stromproduktion EE 2022 (MWh/a)]]</f>
        <v>0</v>
      </c>
      <c r="G33" s="5">
        <v>1214</v>
      </c>
      <c r="H33" s="5">
        <v>0</v>
      </c>
      <c r="I33" s="5">
        <v>3645</v>
      </c>
      <c r="J33" s="5">
        <v>0</v>
      </c>
      <c r="K33" s="5">
        <v>0</v>
      </c>
      <c r="L33" s="5">
        <f>SUM(Tabelle120[[#This Row],[Stromproduktion Wasserkraft 2022 (MWh/a)]:[Stromproduktion Geothermie 2022 (MWh/a)]])</f>
        <v>4859</v>
      </c>
      <c r="M33" s="13">
        <v>8531</v>
      </c>
      <c r="N33" s="4">
        <f>Tabelle120[[#This Row],[Stromproduktion EE 2022 (MWh/a)]]/Tabelle120[[#This Row],[Stromverbrauch 2022 (MWh/a)]]</f>
        <v>0.5695698042433478</v>
      </c>
      <c r="O33" s="17">
        <v>3105</v>
      </c>
      <c r="P33" s="18">
        <v>57.9</v>
      </c>
      <c r="Q33" s="3"/>
      <c r="R33" s="3"/>
      <c r="S33" s="3"/>
      <c r="T33" s="3"/>
      <c r="U33" s="3"/>
      <c r="V33" s="3"/>
      <c r="W33" s="3"/>
      <c r="AJ33" s="1"/>
      <c r="AK33" s="1"/>
      <c r="AL33" s="1"/>
      <c r="AM33" s="1"/>
      <c r="AN33" s="1"/>
      <c r="AO33" s="1"/>
      <c r="AP33" s="1"/>
    </row>
    <row r="34" spans="1:42" x14ac:dyDescent="0.3">
      <c r="A34" s="25" t="s">
        <v>45</v>
      </c>
      <c r="B34" s="4">
        <f>Tabelle120[[#This Row],[Stromproduktion Wasserkraft 2022 (MWh/a)]]/Tabelle120[[#This Row],[Stromproduktion EE 2022 (MWh/a)]]</f>
        <v>0.19374068554396423</v>
      </c>
      <c r="C34" s="4">
        <f>Tabelle120[[#This Row],[Stromproduktion Wind 2022 (MWh/a)]]/Tabelle120[[#This Row],[Stromproduktion EE 2022 (MWh/a)]]</f>
        <v>0</v>
      </c>
      <c r="D34" s="4">
        <f>Tabelle120[[#This Row],[Stromproduktion PV 2022 (MWh/a)]]/Tabelle120[[#This Row],[Stromproduktion EE 2022 (MWh/a)]]</f>
        <v>0.80625931445603571</v>
      </c>
      <c r="E34" s="4">
        <f>Tabelle120[[#This Row],[Stromproduktion Biomasse 2022 (MWh/a)]]/Tabelle120[[#This Row],[Stromproduktion EE 2022 (MWh/a)]]</f>
        <v>0</v>
      </c>
      <c r="F34" s="4">
        <f>Tabelle120[[#This Row],[Stromproduktion Geothermie 2022 (MWh/a)]]/Tabelle120[[#This Row],[Stromproduktion EE 2022 (MWh/a)]]</f>
        <v>0</v>
      </c>
      <c r="G34" s="5">
        <v>390</v>
      </c>
      <c r="H34" s="5">
        <v>0</v>
      </c>
      <c r="I34" s="5">
        <v>1623</v>
      </c>
      <c r="J34" s="5">
        <v>0</v>
      </c>
      <c r="K34" s="5">
        <v>0</v>
      </c>
      <c r="L34" s="5">
        <f>SUM(Tabelle120[[#This Row],[Stromproduktion Wasserkraft 2022 (MWh/a)]:[Stromproduktion Geothermie 2022 (MWh/a)]])</f>
        <v>2013</v>
      </c>
      <c r="M34" s="13">
        <v>6821</v>
      </c>
      <c r="N34" s="4">
        <f>Tabelle120[[#This Row],[Stromproduktion EE 2022 (MWh/a)]]/Tabelle120[[#This Row],[Stromverbrauch 2022 (MWh/a)]]</f>
        <v>0.2951180178859405</v>
      </c>
      <c r="O34" s="17">
        <v>2300</v>
      </c>
      <c r="P34" s="18">
        <v>32.6</v>
      </c>
      <c r="Q34" s="3"/>
      <c r="R34" s="3"/>
      <c r="S34" s="3"/>
      <c r="T34" s="3"/>
      <c r="U34" s="3"/>
      <c r="V34" s="3"/>
      <c r="W34" s="3"/>
      <c r="AJ34" s="1"/>
      <c r="AK34" s="1"/>
      <c r="AL34" s="1"/>
      <c r="AM34" s="1"/>
      <c r="AN34" s="1"/>
      <c r="AO34" s="1"/>
      <c r="AP34" s="1"/>
    </row>
    <row r="35" spans="1:42" x14ac:dyDescent="0.3">
      <c r="A35" s="25" t="s">
        <v>46</v>
      </c>
      <c r="B35" s="4">
        <f>Tabelle120[[#This Row],[Stromproduktion Wasserkraft 2022 (MWh/a)]]/Tabelle120[[#This Row],[Stromproduktion EE 2022 (MWh/a)]]</f>
        <v>0.10247524752475247</v>
      </c>
      <c r="C35" s="4">
        <f>Tabelle120[[#This Row],[Stromproduktion Wind 2022 (MWh/a)]]/Tabelle120[[#This Row],[Stromproduktion EE 2022 (MWh/a)]]</f>
        <v>0</v>
      </c>
      <c r="D35" s="4">
        <f>Tabelle120[[#This Row],[Stromproduktion PV 2022 (MWh/a)]]/Tabelle120[[#This Row],[Stromproduktion EE 2022 (MWh/a)]]</f>
        <v>0.89752475247524754</v>
      </c>
      <c r="E35" s="4">
        <f>Tabelle120[[#This Row],[Stromproduktion Biomasse 2022 (MWh/a)]]/Tabelle120[[#This Row],[Stromproduktion EE 2022 (MWh/a)]]</f>
        <v>0</v>
      </c>
      <c r="F35" s="4">
        <f>Tabelle120[[#This Row],[Stromproduktion Geothermie 2022 (MWh/a)]]/Tabelle120[[#This Row],[Stromproduktion EE 2022 (MWh/a)]]</f>
        <v>0</v>
      </c>
      <c r="G35" s="5">
        <v>414</v>
      </c>
      <c r="H35" s="5">
        <v>0</v>
      </c>
      <c r="I35" s="5">
        <v>3626</v>
      </c>
      <c r="J35" s="5">
        <v>0</v>
      </c>
      <c r="K35" s="5">
        <v>0</v>
      </c>
      <c r="L35" s="5">
        <f>SUM(Tabelle120[[#This Row],[Stromproduktion Wasserkraft 2022 (MWh/a)]:[Stromproduktion Geothermie 2022 (MWh/a)]])</f>
        <v>4040</v>
      </c>
      <c r="M35" s="13">
        <v>23498</v>
      </c>
      <c r="N35" s="4">
        <f>Tabelle120[[#This Row],[Stromproduktion EE 2022 (MWh/a)]]/Tabelle120[[#This Row],[Stromverbrauch 2022 (MWh/a)]]</f>
        <v>0.17192952591709934</v>
      </c>
      <c r="O35" s="17">
        <v>5816</v>
      </c>
      <c r="P35" s="18">
        <v>68.900000000000006</v>
      </c>
      <c r="Q35" s="3"/>
      <c r="R35" s="3"/>
      <c r="S35" s="3"/>
      <c r="T35" s="3"/>
      <c r="U35" s="3"/>
      <c r="V35" s="3"/>
      <c r="W35" s="3"/>
      <c r="AJ35" s="1"/>
      <c r="AK35" s="1"/>
      <c r="AL35" s="1"/>
      <c r="AM35" s="1"/>
      <c r="AN35" s="1"/>
      <c r="AO35" s="1"/>
      <c r="AP35" s="1"/>
    </row>
    <row r="36" spans="1:42" s="51" customFormat="1" ht="40.799999999999997" customHeight="1" x14ac:dyDescent="0.3">
      <c r="A36" s="50"/>
    </row>
    <row r="37" spans="1:42" ht="57.6" x14ac:dyDescent="0.3">
      <c r="A37" s="23" t="s">
        <v>0</v>
      </c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0" t="s">
        <v>100</v>
      </c>
      <c r="H37" s="10" t="s">
        <v>101</v>
      </c>
      <c r="I37" s="10" t="s">
        <v>102</v>
      </c>
      <c r="J37" s="10" t="s">
        <v>103</v>
      </c>
      <c r="K37" s="10" t="s">
        <v>104</v>
      </c>
      <c r="L37" s="10" t="s">
        <v>105</v>
      </c>
      <c r="M37" s="12" t="s">
        <v>106</v>
      </c>
      <c r="N37" s="12" t="s">
        <v>107</v>
      </c>
      <c r="O37" s="21" t="s">
        <v>12</v>
      </c>
      <c r="P37" s="22" t="s">
        <v>13</v>
      </c>
      <c r="Q37" s="3"/>
      <c r="R37" s="3"/>
      <c r="S37" s="3"/>
      <c r="T37" s="3"/>
      <c r="U37" s="3"/>
      <c r="V37" s="3"/>
      <c r="W37" s="3"/>
      <c r="AJ37" s="1"/>
      <c r="AK37" s="1"/>
      <c r="AL37" s="1"/>
      <c r="AM37" s="1"/>
      <c r="AN37" s="1"/>
      <c r="AO37" s="1"/>
      <c r="AP37" s="1"/>
    </row>
    <row r="38" spans="1:42" x14ac:dyDescent="0.3">
      <c r="A38" s="25" t="s">
        <v>49</v>
      </c>
      <c r="B38" s="4">
        <f t="shared" ref="B38:F48" si="0">G38/$L38</f>
        <v>1.8301857822815907E-2</v>
      </c>
      <c r="C38" s="4">
        <f t="shared" si="0"/>
        <v>0.50043298019345928</v>
      </c>
      <c r="D38" s="4">
        <f t="shared" si="0"/>
        <v>0.29771022058447211</v>
      </c>
      <c r="E38" s="4">
        <f t="shared" si="0"/>
        <v>0.18355494139925277</v>
      </c>
      <c r="F38" s="4">
        <f t="shared" si="0"/>
        <v>0</v>
      </c>
      <c r="G38" s="5">
        <v>8940</v>
      </c>
      <c r="H38" s="5">
        <v>244449</v>
      </c>
      <c r="I38" s="5">
        <v>145424</v>
      </c>
      <c r="J38" s="5">
        <v>89662</v>
      </c>
      <c r="K38" s="5">
        <v>0</v>
      </c>
      <c r="L38" s="5">
        <f>Tabelle222[[#This Row],[Stromproduktion Wasserkraft 2022 (MWh/a)]]+Tabelle222[[#This Row],[Stromproduktion Wind 2022 (MWh/a)]]+Tabelle222[[#This Row],[Stromproduktion PV 2022 (MWh/a)]]+Tabelle222[[#This Row],[Stromproduktion Biomasse 2022 (MWh/a)]]+Tabelle222[[#This Row],[Stromproduktion Geothermie 2022 (MWh/a)]]</f>
        <v>488475</v>
      </c>
      <c r="M38" s="13">
        <v>355652</v>
      </c>
      <c r="N38" s="48">
        <f>Tabelle222[[#This Row],[Stromproduktion EE 2022 (MWh/a)]]/Tabelle222[[#This Row],[Stromverbrauch 2022 (MWh/a)]]</f>
        <v>1.3734633855566678</v>
      </c>
      <c r="O38" s="17">
        <v>104702</v>
      </c>
      <c r="P38" s="17">
        <v>1275</v>
      </c>
      <c r="Q38" s="3"/>
      <c r="R38" s="3"/>
      <c r="S38" s="3"/>
      <c r="T38" s="3"/>
      <c r="U38" s="3"/>
      <c r="V38" s="3"/>
      <c r="W38" s="3"/>
      <c r="AJ38" s="1"/>
      <c r="AK38" s="1"/>
      <c r="AL38" s="1"/>
      <c r="AM38" s="1"/>
      <c r="AN38" s="1"/>
      <c r="AO38" s="1"/>
      <c r="AP38" s="1"/>
    </row>
    <row r="39" spans="1:42" x14ac:dyDescent="0.3">
      <c r="A39" s="25" t="s">
        <v>48</v>
      </c>
      <c r="B39" s="4">
        <f t="shared" si="0"/>
        <v>2.2033230445918435E-2</v>
      </c>
      <c r="C39" s="4">
        <f t="shared" si="0"/>
        <v>0</v>
      </c>
      <c r="D39" s="4">
        <f t="shared" si="0"/>
        <v>0.64451303605437704</v>
      </c>
      <c r="E39" s="4">
        <f t="shared" si="0"/>
        <v>0.33345373349970447</v>
      </c>
      <c r="F39" s="4">
        <f t="shared" si="0"/>
        <v>0</v>
      </c>
      <c r="G39" s="5">
        <v>671</v>
      </c>
      <c r="H39" s="5">
        <v>0</v>
      </c>
      <c r="I39" s="5">
        <v>19628</v>
      </c>
      <c r="J39" s="5">
        <v>10155</v>
      </c>
      <c r="K39" s="5">
        <v>0</v>
      </c>
      <c r="L39" s="5">
        <f>Tabelle222[[#This Row],[Stromproduktion Wasserkraft 2022 (MWh/a)]]+Tabelle222[[#This Row],[Stromproduktion Wind 2022 (MWh/a)]]+Tabelle222[[#This Row],[Stromproduktion PV 2022 (MWh/a)]]+Tabelle222[[#This Row],[Stromproduktion Biomasse 2022 (MWh/a)]]+Tabelle222[[#This Row],[Stromproduktion Geothermie 2022 (MWh/a)]]</f>
        <v>30454</v>
      </c>
      <c r="M39" s="13">
        <v>425973</v>
      </c>
      <c r="N39" s="48">
        <f>Tabelle222[[#This Row],[Stromproduktion EE 2022 (MWh/a)]]/Tabelle222[[#This Row],[Stromverbrauch 2022 (MWh/a)]]</f>
        <v>7.1492794144229793E-2</v>
      </c>
      <c r="O39" s="17">
        <v>74506</v>
      </c>
      <c r="P39" s="17">
        <v>66.900000000000006</v>
      </c>
      <c r="Q39" s="3"/>
      <c r="R39" s="3"/>
      <c r="S39" s="3"/>
      <c r="T39" s="3"/>
      <c r="U39" s="3"/>
      <c r="V39" s="3"/>
      <c r="W39" s="3"/>
      <c r="AJ39" s="1"/>
      <c r="AK39" s="1"/>
      <c r="AL39" s="1"/>
      <c r="AM39" s="1"/>
      <c r="AN39" s="1"/>
      <c r="AO39" s="1"/>
      <c r="AP39" s="1"/>
    </row>
    <row r="40" spans="1:42" x14ac:dyDescent="0.3">
      <c r="A40" s="25" t="s">
        <v>50</v>
      </c>
      <c r="B40" s="4">
        <f t="shared" si="0"/>
        <v>1.8520838110801286E-2</v>
      </c>
      <c r="C40" s="4">
        <f t="shared" si="0"/>
        <v>0.47106444234182326</v>
      </c>
      <c r="D40" s="4">
        <f t="shared" si="0"/>
        <v>0.31806277930121463</v>
      </c>
      <c r="E40" s="4">
        <f t="shared" si="0"/>
        <v>0.19235194024616084</v>
      </c>
      <c r="F40" s="4">
        <f t="shared" si="0"/>
        <v>0</v>
      </c>
      <c r="G40" s="5">
        <f>G38+G39</f>
        <v>9611</v>
      </c>
      <c r="H40" s="5">
        <f t="shared" ref="H40:K40" si="1">H38+H39</f>
        <v>244449</v>
      </c>
      <c r="I40" s="5">
        <f t="shared" si="1"/>
        <v>165052</v>
      </c>
      <c r="J40" s="5">
        <f t="shared" si="1"/>
        <v>99817</v>
      </c>
      <c r="K40" s="5">
        <f t="shared" si="1"/>
        <v>0</v>
      </c>
      <c r="L40" s="5">
        <f>L38+L39</f>
        <v>518929</v>
      </c>
      <c r="M40" s="13">
        <f>M38+M39</f>
        <v>781625</v>
      </c>
      <c r="N40" s="48">
        <f>Tabelle222[[#This Row],[Stromproduktion EE 2022 (MWh/a)]]/Tabelle222[[#This Row],[Stromverbrauch 2022 (MWh/a)]]</f>
        <v>0.66391044298736601</v>
      </c>
      <c r="O40" s="17">
        <f>O38+O39</f>
        <v>179208</v>
      </c>
      <c r="P40" s="17">
        <f>P38+P39</f>
        <v>1341.9</v>
      </c>
      <c r="Q40" s="3"/>
      <c r="R40" s="3"/>
      <c r="S40" s="3"/>
      <c r="T40" s="3"/>
      <c r="U40" s="3"/>
      <c r="V40" s="3"/>
      <c r="W40" s="3"/>
      <c r="AJ40" s="1"/>
      <c r="AK40" s="1"/>
      <c r="AL40" s="1"/>
      <c r="AM40" s="1"/>
      <c r="AN40" s="1"/>
      <c r="AO40" s="1"/>
      <c r="AP40" s="1"/>
    </row>
    <row r="41" spans="1:42" x14ac:dyDescent="0.3">
      <c r="A41" s="25" t="s">
        <v>53</v>
      </c>
      <c r="B41" s="4">
        <f t="shared" si="0"/>
        <v>0.44766412896412183</v>
      </c>
      <c r="C41" s="4">
        <f t="shared" si="0"/>
        <v>3.498045615076828E-2</v>
      </c>
      <c r="D41" s="4">
        <f t="shared" si="0"/>
        <v>0.30467663616078039</v>
      </c>
      <c r="E41" s="4">
        <f t="shared" si="0"/>
        <v>0.19698554817047756</v>
      </c>
      <c r="F41" s="4">
        <f t="shared" si="0"/>
        <v>1.5693230553851956E-2</v>
      </c>
      <c r="G41" s="5">
        <v>4957694</v>
      </c>
      <c r="H41" s="5">
        <v>387394</v>
      </c>
      <c r="I41" s="5">
        <v>3374167</v>
      </c>
      <c r="J41" s="5">
        <v>2181533</v>
      </c>
      <c r="K41" s="5">
        <v>173796</v>
      </c>
      <c r="L41" s="5">
        <f>SUM(Tabelle222[[#This Row],[Stromproduktion Wasserkraft 2022 (MWh/a)]:[Stromproduktion Geothermie 2022 (MWh/a)]])</f>
        <v>11074584</v>
      </c>
      <c r="M41" s="13">
        <v>27576126</v>
      </c>
      <c r="N41" s="48">
        <f>Tabelle222[[#This Row],[Stromproduktion EE 2022 (MWh/a)]]/Tabelle222[[#This Row],[Stromverbrauch 2022 (MWh/a)]]</f>
        <v>0.40160042784834971</v>
      </c>
      <c r="O41" s="17">
        <v>4729243</v>
      </c>
      <c r="P41" s="17">
        <v>17534</v>
      </c>
      <c r="Q41" s="3"/>
      <c r="R41" s="3"/>
      <c r="S41" s="3"/>
      <c r="T41" s="3"/>
      <c r="U41" s="3"/>
      <c r="V41" s="3"/>
      <c r="W41" s="3"/>
      <c r="AJ41" s="1"/>
      <c r="AK41" s="1"/>
      <c r="AL41" s="1"/>
      <c r="AM41" s="1"/>
      <c r="AN41" s="1"/>
      <c r="AO41" s="1"/>
      <c r="AP41" s="1"/>
    </row>
    <row r="42" spans="1:42" x14ac:dyDescent="0.3">
      <c r="A42" s="25" t="s">
        <v>54</v>
      </c>
      <c r="B42" s="4">
        <f t="shared" si="0"/>
        <v>0.35493323940742888</v>
      </c>
      <c r="C42" s="4">
        <f t="shared" si="0"/>
        <v>6.2193080159738774E-3</v>
      </c>
      <c r="D42" s="4">
        <f t="shared" si="0"/>
        <v>0.48942189095984906</v>
      </c>
      <c r="E42" s="4">
        <f t="shared" si="0"/>
        <v>0.14942556161674819</v>
      </c>
      <c r="F42" s="4">
        <f t="shared" si="0"/>
        <v>0</v>
      </c>
      <c r="G42" s="5">
        <v>2558543</v>
      </c>
      <c r="H42" s="5">
        <v>44832</v>
      </c>
      <c r="I42" s="5">
        <v>3528007</v>
      </c>
      <c r="J42" s="5">
        <v>1077137</v>
      </c>
      <c r="K42" s="5">
        <v>0</v>
      </c>
      <c r="L42" s="5">
        <f>SUM(Tabelle222[[#This Row],[Stromproduktion Wasserkraft 2022 (MWh/a)]:[Stromproduktion Geothermie 2022 (MWh/a)]])</f>
        <v>7208519</v>
      </c>
      <c r="M42" s="13">
        <v>8058447</v>
      </c>
      <c r="N42" s="48">
        <f>Tabelle222[[#This Row],[Stromproduktion EE 2022 (MWh/a)]]/Tabelle222[[#This Row],[Stromverbrauch 2022 (MWh/a)]]</f>
        <v>0.8945295538954342</v>
      </c>
      <c r="O42" s="17">
        <v>1253441</v>
      </c>
      <c r="P42" s="17">
        <v>10338</v>
      </c>
      <c r="Q42" s="3"/>
      <c r="R42" s="3"/>
      <c r="S42" s="3"/>
      <c r="T42" s="3"/>
      <c r="U42" s="3"/>
      <c r="V42" s="3"/>
      <c r="W42" s="3"/>
      <c r="AJ42" s="1"/>
      <c r="AK42" s="1"/>
      <c r="AL42" s="1"/>
      <c r="AM42" s="1"/>
      <c r="AN42" s="1"/>
      <c r="AO42" s="1"/>
      <c r="AP42" s="1"/>
    </row>
    <row r="43" spans="1:42" x14ac:dyDescent="0.3">
      <c r="A43" s="25" t="s">
        <v>56</v>
      </c>
      <c r="B43" s="4">
        <f t="shared" si="0"/>
        <v>7.2733994691602508E-2</v>
      </c>
      <c r="C43" s="4">
        <f t="shared" si="0"/>
        <v>0.14652886897337153</v>
      </c>
      <c r="D43" s="4">
        <f t="shared" si="0"/>
        <v>0.49159745368900631</v>
      </c>
      <c r="E43" s="4">
        <f t="shared" si="0"/>
        <v>0.28913968264601969</v>
      </c>
      <c r="F43" s="4">
        <f t="shared" si="0"/>
        <v>0</v>
      </c>
      <c r="G43" s="5">
        <v>290969</v>
      </c>
      <c r="H43" s="5">
        <v>586182</v>
      </c>
      <c r="I43" s="5">
        <v>1966613</v>
      </c>
      <c r="J43" s="5">
        <v>1156690</v>
      </c>
      <c r="K43" s="5">
        <v>0</v>
      </c>
      <c r="L43" s="5">
        <f>SUM(Tabelle222[[#This Row],[Stromproduktion Wasserkraft 2022 (MWh/a)]:[Stromproduktion Geothermie 2022 (MWh/a)]])</f>
        <v>4000454</v>
      </c>
      <c r="M43" s="13">
        <v>6596150</v>
      </c>
      <c r="N43" s="48">
        <f>Tabelle222[[#This Row],[Stromproduktion EE 2022 (MWh/a)]]/Tabelle222[[#This Row],[Stromverbrauch 2022 (MWh/a)]]</f>
        <v>0.60648317579193922</v>
      </c>
      <c r="O43" s="17">
        <v>1116741</v>
      </c>
      <c r="P43" s="17">
        <v>9693</v>
      </c>
      <c r="Q43" s="3"/>
      <c r="R43" s="3"/>
      <c r="S43" s="3"/>
      <c r="T43" s="3"/>
      <c r="U43" s="3"/>
      <c r="V43" s="3"/>
      <c r="W43" s="3"/>
      <c r="AJ43" s="1"/>
      <c r="AK43" s="1"/>
      <c r="AL43" s="1"/>
      <c r="AM43" s="1"/>
      <c r="AN43" s="1"/>
      <c r="AO43" s="1"/>
      <c r="AP43" s="1"/>
    </row>
    <row r="44" spans="1:42" x14ac:dyDescent="0.3">
      <c r="A44" s="25" t="s">
        <v>51</v>
      </c>
      <c r="B44" s="4">
        <f t="shared" si="0"/>
        <v>4.5426704125172183E-2</v>
      </c>
      <c r="C44" s="4">
        <f t="shared" si="0"/>
        <v>0.35954657884831831</v>
      </c>
      <c r="D44" s="4">
        <f t="shared" si="0"/>
        <v>0.40763448807402203</v>
      </c>
      <c r="E44" s="4">
        <f t="shared" si="0"/>
        <v>0.18739222895248747</v>
      </c>
      <c r="F44" s="4">
        <f t="shared" si="0"/>
        <v>0</v>
      </c>
      <c r="G44" s="5">
        <v>149294</v>
      </c>
      <c r="H44" s="5">
        <v>1181643</v>
      </c>
      <c r="I44" s="5">
        <v>1339683</v>
      </c>
      <c r="J44" s="5">
        <v>615861</v>
      </c>
      <c r="K44" s="5">
        <v>0</v>
      </c>
      <c r="L44" s="5">
        <f>SUM(Tabelle222[[#This Row],[Stromproduktion Wasserkraft 2022 (MWh/a)]:[Stromproduktion Geothermie 2022 (MWh/a)]])</f>
        <v>3286481</v>
      </c>
      <c r="M44" s="13">
        <v>5608014</v>
      </c>
      <c r="N44" s="48">
        <f>Tabelle222[[#This Row],[Stromproduktion EE 2022 (MWh/a)]]/Tabelle222[[#This Row],[Stromverbrauch 2022 (MWh/a)]]</f>
        <v>0.58603295212886419</v>
      </c>
      <c r="O44" s="17">
        <v>1061929</v>
      </c>
      <c r="P44" s="17">
        <v>7233</v>
      </c>
      <c r="Q44" s="3"/>
      <c r="R44" s="3"/>
      <c r="S44" s="3"/>
      <c r="T44" s="3"/>
      <c r="U44" s="3"/>
      <c r="V44" s="3"/>
      <c r="W44" s="3"/>
      <c r="AJ44" s="1"/>
      <c r="AK44" s="1"/>
      <c r="AL44" s="1"/>
      <c r="AM44" s="1"/>
      <c r="AN44" s="1"/>
      <c r="AO44" s="1"/>
      <c r="AP44" s="1"/>
    </row>
    <row r="45" spans="1:42" x14ac:dyDescent="0.3">
      <c r="A45" s="25" t="s">
        <v>52</v>
      </c>
      <c r="B45" s="4">
        <f t="shared" si="0"/>
        <v>1.4707974373768926E-2</v>
      </c>
      <c r="C45" s="4">
        <f t="shared" si="0"/>
        <v>0.24721802192554865</v>
      </c>
      <c r="D45" s="4">
        <f t="shared" si="0"/>
        <v>0.42415068343248247</v>
      </c>
      <c r="E45" s="4">
        <f t="shared" si="0"/>
        <v>0.31392332026820002</v>
      </c>
      <c r="F45" s="4">
        <f t="shared" si="0"/>
        <v>0</v>
      </c>
      <c r="G45" s="5">
        <v>59139</v>
      </c>
      <c r="H45" s="5">
        <v>994034</v>
      </c>
      <c r="I45" s="5">
        <v>1705459</v>
      </c>
      <c r="J45" s="5">
        <v>1262248</v>
      </c>
      <c r="K45" s="5">
        <v>0</v>
      </c>
      <c r="L45" s="5">
        <f>SUM(Tabelle222[[#This Row],[Stromproduktion Wasserkraft 2022 (MWh/a)]:[Stromproduktion Geothermie 2022 (MWh/a)]])</f>
        <v>4020880</v>
      </c>
      <c r="M45" s="13">
        <v>8564727</v>
      </c>
      <c r="N45" s="48">
        <f>Tabelle222[[#This Row],[Stromproduktion EE 2022 (MWh/a)]]/Tabelle222[[#This Row],[Stromverbrauch 2022 (MWh/a)]]</f>
        <v>0.469469721568475</v>
      </c>
      <c r="O45" s="17">
        <v>1777143</v>
      </c>
      <c r="P45" s="17">
        <v>7241</v>
      </c>
      <c r="Q45" s="3"/>
      <c r="R45" s="3"/>
      <c r="S45" s="3"/>
      <c r="T45" s="3"/>
      <c r="U45" s="3"/>
      <c r="V45" s="3"/>
      <c r="W45" s="3"/>
      <c r="AJ45" s="1"/>
      <c r="AK45" s="1"/>
      <c r="AL45" s="1"/>
      <c r="AM45" s="1"/>
      <c r="AN45" s="1"/>
      <c r="AO45" s="1"/>
      <c r="AP45" s="1"/>
    </row>
    <row r="46" spans="1:42" x14ac:dyDescent="0.3">
      <c r="A46" s="25" t="s">
        <v>57</v>
      </c>
      <c r="B46" s="4">
        <f t="shared" si="0"/>
        <v>0.14843498802540478</v>
      </c>
      <c r="C46" s="4">
        <f t="shared" si="0"/>
        <v>0.24107273007615221</v>
      </c>
      <c r="D46" s="4">
        <f t="shared" si="0"/>
        <v>0.44701445529142392</v>
      </c>
      <c r="E46" s="4">
        <f t="shared" si="0"/>
        <v>0.16347782660701909</v>
      </c>
      <c r="F46" s="4">
        <f t="shared" si="0"/>
        <v>0</v>
      </c>
      <c r="G46" s="5">
        <v>564134</v>
      </c>
      <c r="H46" s="5">
        <v>916208</v>
      </c>
      <c r="I46" s="5">
        <v>1698899</v>
      </c>
      <c r="J46" s="5">
        <v>621305</v>
      </c>
      <c r="K46" s="5">
        <v>0</v>
      </c>
      <c r="L46" s="5">
        <f>SUM(Tabelle222[[#This Row],[Stromproduktion Wasserkraft 2022 (MWh/a)]:[Stromproduktion Geothermie 2022 (MWh/a)]])</f>
        <v>3800546</v>
      </c>
      <c r="M46" s="13">
        <v>7414247</v>
      </c>
      <c r="N46" s="48">
        <f>Tabelle222[[#This Row],[Stromproduktion EE 2022 (MWh/a)]]/Tabelle222[[#This Row],[Stromverbrauch 2022 (MWh/a)]]</f>
        <v>0.51260040298090959</v>
      </c>
      <c r="O46" s="17">
        <v>1320513</v>
      </c>
      <c r="P46" s="17">
        <v>8524</v>
      </c>
      <c r="Q46" s="3"/>
      <c r="R46" s="3"/>
      <c r="S46" s="3"/>
      <c r="T46" s="3"/>
      <c r="U46" s="3"/>
      <c r="V46" s="3"/>
      <c r="W46" s="3"/>
      <c r="AJ46" s="1"/>
      <c r="AK46" s="1"/>
      <c r="AL46" s="1"/>
      <c r="AM46" s="1"/>
      <c r="AN46" s="1"/>
      <c r="AO46" s="1"/>
      <c r="AP46" s="1"/>
    </row>
    <row r="47" spans="1:42" x14ac:dyDescent="0.3">
      <c r="A47" s="25" t="s">
        <v>55</v>
      </c>
      <c r="B47" s="4">
        <f t="shared" si="0"/>
        <v>0.27131281048705136</v>
      </c>
      <c r="C47" s="4">
        <f t="shared" si="0"/>
        <v>4.8626969551990154E-2</v>
      </c>
      <c r="D47" s="4">
        <f t="shared" si="0"/>
        <v>0.40270919032823066</v>
      </c>
      <c r="E47" s="4">
        <f t="shared" si="0"/>
        <v>0.27735102963272784</v>
      </c>
      <c r="F47" s="4">
        <f t="shared" si="0"/>
        <v>0</v>
      </c>
      <c r="G47" s="5">
        <v>1839630</v>
      </c>
      <c r="H47" s="5">
        <v>329714</v>
      </c>
      <c r="I47" s="5">
        <v>2730560</v>
      </c>
      <c r="J47" s="5">
        <v>1880572</v>
      </c>
      <c r="K47" s="5">
        <v>0</v>
      </c>
      <c r="L47" s="5">
        <f>SUM(Tabelle222[[#This Row],[Stromproduktion Wasserkraft 2022 (MWh/a)]:[Stromproduktion Geothermie 2022 (MWh/a)]])</f>
        <v>6780476</v>
      </c>
      <c r="M47" s="13">
        <v>11508177</v>
      </c>
      <c r="N47" s="48">
        <f>Tabelle222[[#This Row],[Stromproduktion EE 2022 (MWh/a)]]/Tabelle222[[#This Row],[Stromverbrauch 2022 (MWh/a)]]</f>
        <v>0.58918767064496835</v>
      </c>
      <c r="O47" s="17">
        <v>1917979</v>
      </c>
      <c r="P47" s="17">
        <v>9987</v>
      </c>
      <c r="Q47" s="3"/>
      <c r="R47" s="3"/>
      <c r="S47" s="3"/>
      <c r="T47" s="3"/>
      <c r="U47" s="3"/>
      <c r="V47" s="3"/>
      <c r="W47" s="3"/>
      <c r="AJ47" s="1"/>
      <c r="AK47" s="1"/>
      <c r="AL47" s="1"/>
      <c r="AM47" s="1"/>
      <c r="AN47" s="1"/>
      <c r="AO47" s="1"/>
      <c r="AP47" s="1"/>
    </row>
    <row r="48" spans="1:42" x14ac:dyDescent="0.3">
      <c r="A48" s="27" t="s">
        <v>99</v>
      </c>
      <c r="B48" s="109">
        <f t="shared" si="0"/>
        <v>0.25937017231430698</v>
      </c>
      <c r="C48" s="109">
        <f t="shared" si="0"/>
        <v>0.11052508293102101</v>
      </c>
      <c r="D48" s="109">
        <f t="shared" si="0"/>
        <v>0.40683591581586548</v>
      </c>
      <c r="E48" s="109">
        <f t="shared" si="0"/>
        <v>0.21894252555390653</v>
      </c>
      <c r="F48" s="109">
        <f t="shared" si="0"/>
        <v>4.3263033849000069E-3</v>
      </c>
      <c r="G48" s="110">
        <f>SUM(G41:G47)</f>
        <v>10419403</v>
      </c>
      <c r="H48" s="110">
        <f t="shared" ref="H48:P48" si="2">SUM(H41:H47)</f>
        <v>4440007</v>
      </c>
      <c r="I48" s="110">
        <f t="shared" si="2"/>
        <v>16343388</v>
      </c>
      <c r="J48" s="110">
        <f t="shared" si="2"/>
        <v>8795346</v>
      </c>
      <c r="K48" s="110">
        <f t="shared" si="2"/>
        <v>173796</v>
      </c>
      <c r="L48" s="110">
        <f t="shared" si="2"/>
        <v>40171940</v>
      </c>
      <c r="M48" s="106">
        <v>77010454</v>
      </c>
      <c r="N48" s="107">
        <f>Tabelle222[[#This Row],[Stromproduktion EE 2022 (MWh/a)]]/Tabelle222[[#This Row],[Stromverbrauch 2022 (MWh/a)]]</f>
        <v>0.52164268503078814</v>
      </c>
      <c r="O48" s="108">
        <f t="shared" si="2"/>
        <v>13176989</v>
      </c>
      <c r="P48" s="108">
        <f t="shared" si="2"/>
        <v>70550</v>
      </c>
      <c r="Q48" s="3"/>
      <c r="R48" s="3"/>
      <c r="S48" s="3"/>
      <c r="T48" s="3"/>
      <c r="U48" s="3"/>
      <c r="V48" s="3"/>
      <c r="W48" s="3"/>
      <c r="AJ48" s="1"/>
      <c r="AK48" s="1"/>
      <c r="AL48" s="1"/>
      <c r="AM48" s="1"/>
      <c r="AN48" s="1"/>
      <c r="AO48" s="1"/>
      <c r="AP48" s="1"/>
    </row>
    <row r="49" spans="1:1" s="3" customFormat="1" x14ac:dyDescent="0.3">
      <c r="A49" s="7"/>
    </row>
    <row r="50" spans="1:1" s="3" customFormat="1" x14ac:dyDescent="0.3">
      <c r="A50" s="7"/>
    </row>
    <row r="51" spans="1:1" s="3" customFormat="1" x14ac:dyDescent="0.3">
      <c r="A51" s="7"/>
    </row>
    <row r="52" spans="1:1" s="3" customFormat="1" x14ac:dyDescent="0.3">
      <c r="A52" s="7"/>
    </row>
    <row r="53" spans="1:1" s="3" customFormat="1" x14ac:dyDescent="0.3">
      <c r="A53" s="7"/>
    </row>
    <row r="54" spans="1:1" s="3" customFormat="1" x14ac:dyDescent="0.3">
      <c r="A54" s="7"/>
    </row>
    <row r="55" spans="1:1" s="3" customFormat="1" x14ac:dyDescent="0.3">
      <c r="A55" s="7"/>
    </row>
    <row r="56" spans="1:1" s="3" customFormat="1" x14ac:dyDescent="0.3">
      <c r="A56" s="7"/>
    </row>
    <row r="57" spans="1:1" s="3" customFormat="1" x14ac:dyDescent="0.3">
      <c r="A57" s="7"/>
    </row>
    <row r="58" spans="1:1" s="3" customFormat="1" x14ac:dyDescent="0.3">
      <c r="A58" s="7"/>
    </row>
    <row r="59" spans="1:1" s="3" customFormat="1" x14ac:dyDescent="0.3">
      <c r="A59" s="7"/>
    </row>
    <row r="60" spans="1:1" s="3" customFormat="1" x14ac:dyDescent="0.3">
      <c r="A60" s="7"/>
    </row>
    <row r="61" spans="1:1" s="3" customFormat="1" x14ac:dyDescent="0.3">
      <c r="A61" s="7"/>
    </row>
    <row r="62" spans="1:1" s="3" customFormat="1" x14ac:dyDescent="0.3">
      <c r="A62" s="7"/>
    </row>
    <row r="63" spans="1:1" s="3" customFormat="1" x14ac:dyDescent="0.3">
      <c r="A63" s="7"/>
    </row>
    <row r="64" spans="1:1" s="3" customFormat="1" x14ac:dyDescent="0.3">
      <c r="A64" s="7"/>
    </row>
    <row r="65" spans="1:11" s="3" customFormat="1" x14ac:dyDescent="0.3">
      <c r="A65" s="7"/>
    </row>
    <row r="66" spans="1:11" x14ac:dyDescent="0.3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3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3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3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3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3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3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3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3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3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3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s="3" customFormat="1" x14ac:dyDescent="0.3">
      <c r="A79" s="7"/>
    </row>
    <row r="80" spans="1:11" s="3" customFormat="1" x14ac:dyDescent="0.3">
      <c r="A80" s="7"/>
    </row>
    <row r="81" spans="1:1" s="3" customFormat="1" x14ac:dyDescent="0.3">
      <c r="A81" s="7"/>
    </row>
    <row r="82" spans="1:1" s="3" customFormat="1" x14ac:dyDescent="0.3">
      <c r="A82" s="7"/>
    </row>
    <row r="83" spans="1:1" s="3" customFormat="1" x14ac:dyDescent="0.3">
      <c r="A83" s="7"/>
    </row>
    <row r="84" spans="1:1" s="3" customFormat="1" x14ac:dyDescent="0.3">
      <c r="A84" s="7"/>
    </row>
    <row r="85" spans="1:1" s="3" customFormat="1" x14ac:dyDescent="0.3">
      <c r="A85" s="7"/>
    </row>
    <row r="86" spans="1:1" s="3" customFormat="1" x14ac:dyDescent="0.3">
      <c r="A86" s="7"/>
    </row>
    <row r="87" spans="1:1" s="3" customFormat="1" x14ac:dyDescent="0.3">
      <c r="A87" s="7"/>
    </row>
    <row r="88" spans="1:1" s="3" customFormat="1" x14ac:dyDescent="0.3">
      <c r="A88" s="7"/>
    </row>
    <row r="89" spans="1:1" s="3" customFormat="1" x14ac:dyDescent="0.3">
      <c r="A89" s="7"/>
    </row>
    <row r="90" spans="1:1" s="3" customFormat="1" x14ac:dyDescent="0.3">
      <c r="A90" s="7"/>
    </row>
    <row r="91" spans="1:1" s="3" customFormat="1" x14ac:dyDescent="0.3">
      <c r="A91" s="7"/>
    </row>
    <row r="92" spans="1:1" s="3" customFormat="1" x14ac:dyDescent="0.3">
      <c r="A92" s="7"/>
    </row>
    <row r="93" spans="1:1" s="3" customFormat="1" x14ac:dyDescent="0.3">
      <c r="A93" s="7"/>
    </row>
    <row r="94" spans="1:1" s="3" customFormat="1" x14ac:dyDescent="0.3">
      <c r="A94" s="7"/>
    </row>
    <row r="95" spans="1:1" s="3" customFormat="1" x14ac:dyDescent="0.3">
      <c r="A95" s="7"/>
    </row>
    <row r="96" spans="1:1" s="3" customFormat="1" x14ac:dyDescent="0.3">
      <c r="A96" s="7"/>
    </row>
    <row r="97" spans="1:11" s="3" customFormat="1" x14ac:dyDescent="0.3">
      <c r="A97" s="7"/>
    </row>
    <row r="98" spans="1:11" s="3" customFormat="1" x14ac:dyDescent="0.3">
      <c r="A98" s="7"/>
    </row>
    <row r="99" spans="1:11" s="3" customFormat="1" x14ac:dyDescent="0.3">
      <c r="A99" s="7"/>
    </row>
    <row r="100" spans="1:11" s="3" customFormat="1" x14ac:dyDescent="0.3">
      <c r="A100" s="7"/>
    </row>
    <row r="101" spans="1:11" x14ac:dyDescent="0.3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3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E103" s="3"/>
      <c r="F103" s="3"/>
      <c r="G103" s="3"/>
      <c r="H103" s="3"/>
      <c r="I103" s="3"/>
      <c r="J103" s="3"/>
    </row>
    <row r="104" spans="1:11" x14ac:dyDescent="0.3">
      <c r="E104" s="3"/>
      <c r="F104" s="3"/>
      <c r="G104" s="3"/>
      <c r="H104" s="3"/>
      <c r="I104" s="3"/>
      <c r="J104" s="3"/>
    </row>
    <row r="105" spans="1:11" x14ac:dyDescent="0.3">
      <c r="E105" s="3"/>
      <c r="F105" s="3"/>
      <c r="G105" s="3"/>
      <c r="H105" s="3"/>
      <c r="I105" s="3"/>
      <c r="J105" s="3"/>
    </row>
    <row r="106" spans="1:11" x14ac:dyDescent="0.3">
      <c r="E106" s="3"/>
      <c r="F106" s="3"/>
      <c r="G106" s="3"/>
      <c r="H106" s="3"/>
      <c r="I106" s="3"/>
      <c r="J106" s="3"/>
    </row>
    <row r="107" spans="1:11" x14ac:dyDescent="0.3">
      <c r="E107" s="3"/>
      <c r="F107" s="3"/>
      <c r="G107" s="3"/>
      <c r="H107" s="3"/>
      <c r="I107" s="3"/>
      <c r="J107" s="3"/>
    </row>
    <row r="108" spans="1:11" x14ac:dyDescent="0.3">
      <c r="E108" s="3"/>
      <c r="F108" s="3"/>
      <c r="G108" s="3"/>
      <c r="H108" s="3"/>
      <c r="I108" s="3"/>
      <c r="J108" s="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1264-D1EF-4DD0-A371-2DDC3431B62C}">
  <sheetPr>
    <tabColor rgb="FF00B0F0"/>
  </sheetPr>
  <dimension ref="A1:AE108"/>
  <sheetViews>
    <sheetView tabSelected="1" topLeftCell="A4" zoomScale="85" zoomScaleNormal="85" workbookViewId="0">
      <selection activeCell="G37" sqref="G37:L38"/>
    </sheetView>
  </sheetViews>
  <sheetFormatPr baseColWidth="10" defaultColWidth="21.33203125" defaultRowHeight="14.4" x14ac:dyDescent="0.3"/>
  <cols>
    <col min="1" max="1" width="18" style="6" customWidth="1"/>
    <col min="2" max="2" width="33.5546875" style="1" bestFit="1" customWidth="1"/>
    <col min="3" max="3" width="18.109375" style="1" bestFit="1" customWidth="1"/>
    <col min="4" max="4" width="17.88671875" style="1" bestFit="1" customWidth="1"/>
    <col min="5" max="5" width="20.5546875" style="1" bestFit="1" customWidth="1"/>
    <col min="6" max="7" width="18.109375" style="1" bestFit="1" customWidth="1"/>
    <col min="8" max="8" width="19.77734375" style="1" bestFit="1" customWidth="1"/>
    <col min="9" max="9" width="20.5546875" style="1" bestFit="1" customWidth="1"/>
    <col min="10" max="11" width="18.109375" style="1" bestFit="1" customWidth="1"/>
    <col min="12" max="12" width="19.33203125" style="1" bestFit="1" customWidth="1"/>
    <col min="13" max="13" width="18.109375" style="1" bestFit="1" customWidth="1"/>
    <col min="14" max="14" width="20.21875" style="1" bestFit="1" customWidth="1"/>
    <col min="15" max="15" width="16.6640625" style="1" bestFit="1" customWidth="1"/>
    <col min="16" max="16" width="14.33203125" style="1" bestFit="1" customWidth="1"/>
    <col min="17" max="17" width="18" style="3" customWidth="1"/>
    <col min="18" max="31" width="21.33203125" style="3"/>
    <col min="32" max="16384" width="21.33203125" style="1"/>
  </cols>
  <sheetData>
    <row r="1" spans="1:16" ht="43.2" x14ac:dyDescent="0.3">
      <c r="A1" s="24" t="s">
        <v>124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113</v>
      </c>
      <c r="H1" s="1" t="s">
        <v>114</v>
      </c>
      <c r="I1" s="1" t="s">
        <v>115</v>
      </c>
      <c r="J1" s="1" t="s">
        <v>116</v>
      </c>
      <c r="K1" s="1" t="s">
        <v>117</v>
      </c>
      <c r="L1" s="1" t="s">
        <v>118</v>
      </c>
      <c r="M1" s="12" t="s">
        <v>121</v>
      </c>
      <c r="N1" s="12" t="s">
        <v>59</v>
      </c>
      <c r="O1" s="16" t="s">
        <v>12</v>
      </c>
      <c r="P1" s="16" t="s">
        <v>13</v>
      </c>
    </row>
    <row r="2" spans="1:16" x14ac:dyDescent="0.3">
      <c r="A2" s="25" t="s">
        <v>14</v>
      </c>
      <c r="B2" s="4">
        <f>Tabelle1202[[#This Row],[Stromproduktion Wasserkraft 2023 (MWh/a)]]/Tabelle1202[[#This Row],[Stromproduktion EE 2023 (MWh/a)]]</f>
        <v>0</v>
      </c>
      <c r="C2" s="4">
        <f>Tabelle1202[[#This Row],[Stromproduktion Wind 2023 (MWh/a)]]/Tabelle1202[[#This Row],[Stromproduktion EE 2023 (MWh/a)]]</f>
        <v>0</v>
      </c>
      <c r="D2" s="4">
        <f>Tabelle1202[[#This Row],[Stromproduktion PV 2023 (MWh/a)]]/Tabelle1202[[#This Row],[Stromproduktion EE 2023 (MWh/a)]]</f>
        <v>1</v>
      </c>
      <c r="E2" s="4">
        <f>Tabelle1202[[#This Row],[Stromproduktion Biomasse 2023 (MWh/a)]]/Tabelle1202[[#This Row],[Stromproduktion EE 2023 (MWh/a)]]</f>
        <v>0</v>
      </c>
      <c r="F2" s="4">
        <f>Tabelle1202[[#This Row],[Stromproduktion Geothermie 2023 (MWh/a)]]/Tabelle1202[[#This Row],[Stromproduktion EE 2023 (MWh/a)]]</f>
        <v>0</v>
      </c>
      <c r="G2" s="5">
        <v>0</v>
      </c>
      <c r="H2" s="5">
        <v>0</v>
      </c>
      <c r="I2" s="5">
        <v>2861</v>
      </c>
      <c r="J2" s="5">
        <v>0</v>
      </c>
      <c r="K2" s="5">
        <v>0</v>
      </c>
      <c r="L2" s="5">
        <v>2861</v>
      </c>
      <c r="M2">
        <v>5305</v>
      </c>
      <c r="N2" s="4">
        <f>Tabelle1202[[#This Row],[Stromproduktion EE 2023 (MWh/a)]]/Tabelle1202[[#This Row],[Stromverbrauch 2023 (MWh/a)]]</f>
        <v>0.53930254476908579</v>
      </c>
      <c r="O2" s="17">
        <v>2173</v>
      </c>
      <c r="P2" s="18">
        <v>43.5</v>
      </c>
    </row>
    <row r="3" spans="1:16" x14ac:dyDescent="0.3">
      <c r="A3" s="25" t="s">
        <v>15</v>
      </c>
      <c r="B3" s="4">
        <f>Tabelle1202[[#This Row],[Stromproduktion Wasserkraft 2023 (MWh/a)]]/Tabelle1202[[#This Row],[Stromproduktion EE 2023 (MWh/a)]]</f>
        <v>8.4068430900828654E-3</v>
      </c>
      <c r="C3" s="4">
        <f>Tabelle1202[[#This Row],[Stromproduktion Wind 2023 (MWh/a)]]/Tabelle1202[[#This Row],[Stromproduktion EE 2023 (MWh/a)]]</f>
        <v>0</v>
      </c>
      <c r="D3" s="4">
        <f>Tabelle1202[[#This Row],[Stromproduktion PV 2023 (MWh/a)]]/Tabelle1202[[#This Row],[Stromproduktion EE 2023 (MWh/a)]]</f>
        <v>0.20649558941459503</v>
      </c>
      <c r="E3" s="4">
        <f>Tabelle1202[[#This Row],[Stromproduktion Biomasse 2023 (MWh/a)]]/Tabelle1202[[#This Row],[Stromproduktion EE 2023 (MWh/a)]]</f>
        <v>0.78508420208500396</v>
      </c>
      <c r="F3" s="4">
        <f>Tabelle1202[[#This Row],[Stromproduktion Geothermie 2023 (MWh/a)]]/Tabelle1202[[#This Row],[Stromproduktion EE 2023 (MWh/a)]]</f>
        <v>0</v>
      </c>
      <c r="G3" s="5">
        <v>62.9</v>
      </c>
      <c r="H3" s="5">
        <v>0</v>
      </c>
      <c r="I3" s="5">
        <v>1545</v>
      </c>
      <c r="J3" s="5">
        <v>5874</v>
      </c>
      <c r="K3" s="5">
        <v>0</v>
      </c>
      <c r="L3" s="5">
        <v>7482</v>
      </c>
      <c r="M3">
        <v>3354</v>
      </c>
      <c r="N3" s="4">
        <f>Tabelle1202[[#This Row],[Stromproduktion EE 2023 (MWh/a)]]/Tabelle1202[[#This Row],[Stromverbrauch 2023 (MWh/a)]]</f>
        <v>2.2307692307692308</v>
      </c>
      <c r="O3" s="17">
        <v>1287</v>
      </c>
      <c r="P3" s="18">
        <v>29.4</v>
      </c>
    </row>
    <row r="4" spans="1:16" ht="28.8" x14ac:dyDescent="0.3">
      <c r="A4" s="25" t="s">
        <v>16</v>
      </c>
      <c r="B4" s="4">
        <f>Tabelle1202[[#This Row],[Stromproduktion Wasserkraft 2023 (MWh/a)]]/Tabelle1202[[#This Row],[Stromproduktion EE 2023 (MWh/a)]]</f>
        <v>0.65174825174825179</v>
      </c>
      <c r="C4" s="4">
        <f>Tabelle1202[[#This Row],[Stromproduktion Wind 2023 (MWh/a)]]/Tabelle1202[[#This Row],[Stromproduktion EE 2023 (MWh/a)]]</f>
        <v>9.9883449883449882E-2</v>
      </c>
      <c r="D4" s="4">
        <f>Tabelle1202[[#This Row],[Stromproduktion PV 2023 (MWh/a)]]/Tabelle1202[[#This Row],[Stromproduktion EE 2023 (MWh/a)]]</f>
        <v>0.24825174825174826</v>
      </c>
      <c r="E4" s="4">
        <f>Tabelle1202[[#This Row],[Stromproduktion Biomasse 2023 (MWh/a)]]/Tabelle1202[[#This Row],[Stromproduktion EE 2023 (MWh/a)]]</f>
        <v>0</v>
      </c>
      <c r="F4" s="4">
        <f>Tabelle1202[[#This Row],[Stromproduktion Geothermie 2023 (MWh/a)]]/Tabelle1202[[#This Row],[Stromproduktion EE 2023 (MWh/a)]]</f>
        <v>0</v>
      </c>
      <c r="G4" s="5">
        <v>5592</v>
      </c>
      <c r="H4" s="5">
        <v>857</v>
      </c>
      <c r="I4" s="5">
        <v>2130</v>
      </c>
      <c r="J4" s="5">
        <v>0</v>
      </c>
      <c r="K4" s="5">
        <v>0</v>
      </c>
      <c r="L4" s="5">
        <v>8580</v>
      </c>
      <c r="M4">
        <v>17263</v>
      </c>
      <c r="N4" s="4">
        <f>Tabelle1202[[#This Row],[Stromproduktion EE 2023 (MWh/a)]]/Tabelle1202[[#This Row],[Stromverbrauch 2023 (MWh/a)]]</f>
        <v>0.49701674100677751</v>
      </c>
      <c r="O4" s="17">
        <v>4510</v>
      </c>
      <c r="P4" s="18">
        <v>38.299999999999997</v>
      </c>
    </row>
    <row r="5" spans="1:16" x14ac:dyDescent="0.3">
      <c r="A5" s="25" t="s">
        <v>17</v>
      </c>
      <c r="B5" s="4">
        <f>Tabelle1202[[#This Row],[Stromproduktion Wasserkraft 2023 (MWh/a)]]/Tabelle1202[[#This Row],[Stromproduktion EE 2023 (MWh/a)]]</f>
        <v>0</v>
      </c>
      <c r="C5" s="4">
        <f>Tabelle1202[[#This Row],[Stromproduktion Wind 2023 (MWh/a)]]/Tabelle1202[[#This Row],[Stromproduktion EE 2023 (MWh/a)]]</f>
        <v>0.78204785456489778</v>
      </c>
      <c r="D5" s="4">
        <f>Tabelle1202[[#This Row],[Stromproduktion PV 2023 (MWh/a)]]/Tabelle1202[[#This Row],[Stromproduktion EE 2023 (MWh/a)]]</f>
        <v>0.21795214543510225</v>
      </c>
      <c r="E5" s="4">
        <f>Tabelle1202[[#This Row],[Stromproduktion Biomasse 2023 (MWh/a)]]/Tabelle1202[[#This Row],[Stromproduktion EE 2023 (MWh/a)]]</f>
        <v>0</v>
      </c>
      <c r="F5" s="4">
        <f>Tabelle1202[[#This Row],[Stromproduktion Geothermie 2023 (MWh/a)]]/Tabelle1202[[#This Row],[Stromproduktion EE 2023 (MWh/a)]]</f>
        <v>0</v>
      </c>
      <c r="G5" s="5">
        <v>0</v>
      </c>
      <c r="H5" s="5">
        <v>11701</v>
      </c>
      <c r="I5" s="5">
        <v>3261</v>
      </c>
      <c r="J5" s="5">
        <v>0</v>
      </c>
      <c r="K5" s="5">
        <v>0</v>
      </c>
      <c r="L5" s="5">
        <v>14962</v>
      </c>
      <c r="M5">
        <v>6685</v>
      </c>
      <c r="N5" s="4">
        <f>Tabelle1202[[#This Row],[Stromproduktion EE 2023 (MWh/a)]]/Tabelle1202[[#This Row],[Stromverbrauch 2023 (MWh/a)]]</f>
        <v>2.2381451009723259</v>
      </c>
      <c r="O5" s="17">
        <v>2529</v>
      </c>
      <c r="P5" s="18">
        <v>51.8</v>
      </c>
    </row>
    <row r="6" spans="1:16" x14ac:dyDescent="0.3">
      <c r="A6" s="25" t="s">
        <v>18</v>
      </c>
      <c r="B6" s="4">
        <f>Tabelle1202[[#This Row],[Stromproduktion Wasserkraft 2023 (MWh/a)]]/Tabelle1202[[#This Row],[Stromproduktion EE 2023 (MWh/a)]]</f>
        <v>0</v>
      </c>
      <c r="C6" s="4">
        <f>Tabelle1202[[#This Row],[Stromproduktion Wind 2023 (MWh/a)]]/Tabelle1202[[#This Row],[Stromproduktion EE 2023 (MWh/a)]]</f>
        <v>0</v>
      </c>
      <c r="D6" s="4">
        <f>Tabelle1202[[#This Row],[Stromproduktion PV 2023 (MWh/a)]]/Tabelle1202[[#This Row],[Stromproduktion EE 2023 (MWh/a)]]</f>
        <v>0.79382762514113658</v>
      </c>
      <c r="E6" s="4">
        <f>Tabelle1202[[#This Row],[Stromproduktion Biomasse 2023 (MWh/a)]]/Tabelle1202[[#This Row],[Stromproduktion EE 2023 (MWh/a)]]</f>
        <v>0.20617237485886339</v>
      </c>
      <c r="F6" s="4">
        <f>Tabelle1202[[#This Row],[Stromproduktion Geothermie 2023 (MWh/a)]]/Tabelle1202[[#This Row],[Stromproduktion EE 2023 (MWh/a)]]</f>
        <v>0</v>
      </c>
      <c r="G6" s="5">
        <v>0</v>
      </c>
      <c r="H6" s="5">
        <v>0</v>
      </c>
      <c r="I6" s="5">
        <v>10546</v>
      </c>
      <c r="J6" s="5">
        <v>2739</v>
      </c>
      <c r="K6" s="5">
        <v>0</v>
      </c>
      <c r="L6" s="5">
        <v>13285</v>
      </c>
      <c r="M6">
        <v>31148</v>
      </c>
      <c r="N6" s="4">
        <f>Tabelle1202[[#This Row],[Stromproduktion EE 2023 (MWh/a)]]/Tabelle1202[[#This Row],[Stromverbrauch 2023 (MWh/a)]]</f>
        <v>0.42651213561063311</v>
      </c>
      <c r="O6" s="17">
        <v>7330</v>
      </c>
      <c r="P6" s="18">
        <v>37.6</v>
      </c>
    </row>
    <row r="7" spans="1:16" x14ac:dyDescent="0.3">
      <c r="A7" s="25" t="s">
        <v>19</v>
      </c>
      <c r="B7" s="4">
        <f>Tabelle1202[[#This Row],[Stromproduktion Wasserkraft 2023 (MWh/a)]]/Tabelle1202[[#This Row],[Stromproduktion EE 2023 (MWh/a)]]</f>
        <v>0.26642771804062126</v>
      </c>
      <c r="C7" s="4">
        <f>Tabelle1202[[#This Row],[Stromproduktion Wind 2023 (MWh/a)]]/Tabelle1202[[#This Row],[Stromproduktion EE 2023 (MWh/a)]]</f>
        <v>0</v>
      </c>
      <c r="D7" s="4">
        <f>Tabelle1202[[#This Row],[Stromproduktion PV 2023 (MWh/a)]]/Tabelle1202[[#This Row],[Stromproduktion EE 2023 (MWh/a)]]</f>
        <v>0.73357228195937874</v>
      </c>
      <c r="E7" s="4">
        <f>Tabelle1202[[#This Row],[Stromproduktion Biomasse 2023 (MWh/a)]]/Tabelle1202[[#This Row],[Stromproduktion EE 2023 (MWh/a)]]</f>
        <v>0</v>
      </c>
      <c r="F7" s="4">
        <f>Tabelle1202[[#This Row],[Stromproduktion Geothermie 2023 (MWh/a)]]/Tabelle1202[[#This Row],[Stromproduktion EE 2023 (MWh/a)]]</f>
        <v>0</v>
      </c>
      <c r="G7" s="5">
        <v>223</v>
      </c>
      <c r="H7" s="5">
        <v>0</v>
      </c>
      <c r="I7" s="5">
        <v>614</v>
      </c>
      <c r="J7" s="5">
        <v>0</v>
      </c>
      <c r="K7" s="5">
        <v>0</v>
      </c>
      <c r="L7" s="5">
        <v>837</v>
      </c>
      <c r="M7">
        <v>6322</v>
      </c>
      <c r="N7" s="4">
        <f>Tabelle1202[[#This Row],[Stromproduktion EE 2023 (MWh/a)]]/Tabelle1202[[#This Row],[Stromverbrauch 2023 (MWh/a)]]</f>
        <v>0.13239481176842771</v>
      </c>
      <c r="O7" s="17">
        <v>1909</v>
      </c>
      <c r="P7" s="18">
        <v>8.4</v>
      </c>
    </row>
    <row r="8" spans="1:16" x14ac:dyDescent="0.3">
      <c r="A8" s="25" t="s">
        <v>20</v>
      </c>
      <c r="B8" s="4">
        <f>Tabelle1202[[#This Row],[Stromproduktion Wasserkraft 2023 (MWh/a)]]/Tabelle1202[[#This Row],[Stromproduktion EE 2023 (MWh/a)]]</f>
        <v>2.4936402119594183E-4</v>
      </c>
      <c r="C8" s="4">
        <f>Tabelle1202[[#This Row],[Stromproduktion Wind 2023 (MWh/a)]]/Tabelle1202[[#This Row],[Stromproduktion EE 2023 (MWh/a)]]</f>
        <v>0.9381114697394749</v>
      </c>
      <c r="D8" s="4">
        <f>Tabelle1202[[#This Row],[Stromproduktion PV 2023 (MWh/a)]]/Tabelle1202[[#This Row],[Stromproduktion EE 2023 (MWh/a)]]</f>
        <v>3.9948518395624064E-2</v>
      </c>
      <c r="E8" s="4">
        <f>Tabelle1202[[#This Row],[Stromproduktion Biomasse 2023 (MWh/a)]]/Tabelle1202[[#This Row],[Stromproduktion EE 2023 (MWh/a)]]</f>
        <v>2.1688636843534132E-2</v>
      </c>
      <c r="F8" s="4">
        <f>Tabelle1202[[#This Row],[Stromproduktion Geothermie 2023 (MWh/a)]]/Tabelle1202[[#This Row],[Stromproduktion EE 2023 (MWh/a)]]</f>
        <v>0</v>
      </c>
      <c r="G8" s="5">
        <v>24.8</v>
      </c>
      <c r="H8" s="5">
        <v>93298</v>
      </c>
      <c r="I8" s="5">
        <v>3973</v>
      </c>
      <c r="J8" s="5">
        <v>2157</v>
      </c>
      <c r="K8" s="5">
        <v>0</v>
      </c>
      <c r="L8" s="5">
        <v>99453</v>
      </c>
      <c r="M8">
        <v>15317</v>
      </c>
      <c r="N8" s="4">
        <f>Tabelle1202[[#This Row],[Stromproduktion EE 2023 (MWh/a)]]/Tabelle1202[[#This Row],[Stromverbrauch 2023 (MWh/a)]]</f>
        <v>6.4929816543709604</v>
      </c>
      <c r="O8" s="17">
        <v>5027</v>
      </c>
      <c r="P8" s="18">
        <v>64.900000000000006</v>
      </c>
    </row>
    <row r="9" spans="1:16" x14ac:dyDescent="0.3">
      <c r="A9" s="25" t="s">
        <v>21</v>
      </c>
      <c r="B9" s="4">
        <f>Tabelle1202[[#This Row],[Stromproduktion Wasserkraft 2023 (MWh/a)]]/Tabelle1202[[#This Row],[Stromproduktion EE 2023 (MWh/a)]]</f>
        <v>3.4452866256195959E-4</v>
      </c>
      <c r="C9" s="4">
        <f>Tabelle1202[[#This Row],[Stromproduktion Wind 2023 (MWh/a)]]/Tabelle1202[[#This Row],[Stromproduktion EE 2023 (MWh/a)]]</f>
        <v>0.92693769588121544</v>
      </c>
      <c r="D9" s="4">
        <f>Tabelle1202[[#This Row],[Stromproduktion PV 2023 (MWh/a)]]/Tabelle1202[[#This Row],[Stromproduktion EE 2023 (MWh/a)]]</f>
        <v>7.2706661628398048E-2</v>
      </c>
      <c r="E9" s="4">
        <f>Tabelle1202[[#This Row],[Stromproduktion Biomasse 2023 (MWh/a)]]/Tabelle1202[[#This Row],[Stromproduktion EE 2023 (MWh/a)]]</f>
        <v>0</v>
      </c>
      <c r="F9" s="4">
        <f>Tabelle1202[[#This Row],[Stromproduktion Geothermie 2023 (MWh/a)]]/Tabelle1202[[#This Row],[Stromproduktion EE 2023 (MWh/a)]]</f>
        <v>0</v>
      </c>
      <c r="G9" s="5">
        <v>15.5</v>
      </c>
      <c r="H9" s="5">
        <v>41702</v>
      </c>
      <c r="I9" s="5">
        <v>3271</v>
      </c>
      <c r="J9" s="5">
        <v>0</v>
      </c>
      <c r="K9" s="5">
        <v>0</v>
      </c>
      <c r="L9" s="5">
        <v>44989</v>
      </c>
      <c r="M9">
        <v>11184</v>
      </c>
      <c r="N9" s="4">
        <f>Tabelle1202[[#This Row],[Stromproduktion EE 2023 (MWh/a)]]/Tabelle1202[[#This Row],[Stromverbrauch 2023 (MWh/a)]]</f>
        <v>4.022621602288984</v>
      </c>
      <c r="O9" s="17">
        <v>5092</v>
      </c>
      <c r="P9" s="18">
        <v>36.200000000000003</v>
      </c>
    </row>
    <row r="10" spans="1:16" x14ac:dyDescent="0.3">
      <c r="A10" s="25" t="s">
        <v>22</v>
      </c>
      <c r="B10" s="4">
        <f>Tabelle1202[[#This Row],[Stromproduktion Wasserkraft 2023 (MWh/a)]]/Tabelle1202[[#This Row],[Stromproduktion EE 2023 (MWh/a)]]</f>
        <v>0</v>
      </c>
      <c r="C10" s="4">
        <f>Tabelle1202[[#This Row],[Stromproduktion Wind 2023 (MWh/a)]]/Tabelle1202[[#This Row],[Stromproduktion EE 2023 (MWh/a)]]</f>
        <v>0</v>
      </c>
      <c r="D10" s="4">
        <f>Tabelle1202[[#This Row],[Stromproduktion PV 2023 (MWh/a)]]/Tabelle1202[[#This Row],[Stromproduktion EE 2023 (MWh/a)]]</f>
        <v>0.21040235525024534</v>
      </c>
      <c r="E10" s="4">
        <f>Tabelle1202[[#This Row],[Stromproduktion Biomasse 2023 (MWh/a)]]/Tabelle1202[[#This Row],[Stromproduktion EE 2023 (MWh/a)]]</f>
        <v>0.78959764474975469</v>
      </c>
      <c r="F10" s="4">
        <f>Tabelle1202[[#This Row],[Stromproduktion Geothermie 2023 (MWh/a)]]/Tabelle1202[[#This Row],[Stromproduktion EE 2023 (MWh/a)]]</f>
        <v>0</v>
      </c>
      <c r="G10" s="5">
        <v>0</v>
      </c>
      <c r="H10" s="5">
        <v>0</v>
      </c>
      <c r="I10" s="5">
        <v>1072</v>
      </c>
      <c r="J10" s="5">
        <v>4023</v>
      </c>
      <c r="K10" s="5">
        <v>0</v>
      </c>
      <c r="L10" s="5">
        <v>5095</v>
      </c>
      <c r="M10">
        <v>1989</v>
      </c>
      <c r="N10" s="4">
        <f>Tabelle1202[[#This Row],[Stromproduktion EE 2023 (MWh/a)]]/Tabelle1202[[#This Row],[Stromverbrauch 2023 (MWh/a)]]</f>
        <v>2.5615887380593261</v>
      </c>
      <c r="O10" s="17">
        <v>1031</v>
      </c>
      <c r="P10" s="18">
        <v>22.3</v>
      </c>
    </row>
    <row r="11" spans="1:16" x14ac:dyDescent="0.3">
      <c r="A11" s="25" t="s">
        <v>23</v>
      </c>
      <c r="B11" s="4">
        <f>Tabelle1202[[#This Row],[Stromproduktion Wasserkraft 2023 (MWh/a)]]/Tabelle1202[[#This Row],[Stromproduktion EE 2023 (MWh/a)]]</f>
        <v>0</v>
      </c>
      <c r="C11" s="4">
        <f>Tabelle1202[[#This Row],[Stromproduktion Wind 2023 (MWh/a)]]/Tabelle1202[[#This Row],[Stromproduktion EE 2023 (MWh/a)]]</f>
        <v>0</v>
      </c>
      <c r="D11" s="4">
        <f>Tabelle1202[[#This Row],[Stromproduktion PV 2023 (MWh/a)]]/Tabelle1202[[#This Row],[Stromproduktion EE 2023 (MWh/a)]]</f>
        <v>1</v>
      </c>
      <c r="E11" s="4">
        <f>Tabelle1202[[#This Row],[Stromproduktion Biomasse 2023 (MWh/a)]]/Tabelle1202[[#This Row],[Stromproduktion EE 2023 (MWh/a)]]</f>
        <v>0</v>
      </c>
      <c r="F11" s="4">
        <f>Tabelle1202[[#This Row],[Stromproduktion Geothermie 2023 (MWh/a)]]/Tabelle1202[[#This Row],[Stromproduktion EE 2023 (MWh/a)]]</f>
        <v>0</v>
      </c>
      <c r="G11" s="5">
        <v>0</v>
      </c>
      <c r="H11" s="5">
        <v>0</v>
      </c>
      <c r="I11" s="5">
        <v>891</v>
      </c>
      <c r="J11" s="5">
        <v>0</v>
      </c>
      <c r="K11" s="5">
        <v>0</v>
      </c>
      <c r="L11" s="5">
        <v>891</v>
      </c>
      <c r="M11">
        <v>5230</v>
      </c>
      <c r="N11" s="4">
        <f>Tabelle1202[[#This Row],[Stromproduktion EE 2023 (MWh/a)]]/Tabelle1202[[#This Row],[Stromverbrauch 2023 (MWh/a)]]</f>
        <v>0.17036328871892925</v>
      </c>
      <c r="O11" s="17">
        <v>1818</v>
      </c>
      <c r="P11" s="18">
        <v>5.2</v>
      </c>
    </row>
    <row r="12" spans="1:16" x14ac:dyDescent="0.3">
      <c r="A12" s="25" t="s">
        <v>24</v>
      </c>
      <c r="B12" s="4">
        <f>Tabelle1202[[#This Row],[Stromproduktion Wasserkraft 2023 (MWh/a)]]/Tabelle1202[[#This Row],[Stromproduktion EE 2023 (MWh/a)]]</f>
        <v>1.2136433890684277E-2</v>
      </c>
      <c r="C12" s="4">
        <f>Tabelle1202[[#This Row],[Stromproduktion Wind 2023 (MWh/a)]]/Tabelle1202[[#This Row],[Stromproduktion EE 2023 (MWh/a)]]</f>
        <v>0.48417521427567795</v>
      </c>
      <c r="D12" s="4">
        <f>Tabelle1202[[#This Row],[Stromproduktion PV 2023 (MWh/a)]]/Tabelle1202[[#This Row],[Stromproduktion EE 2023 (MWh/a)]]</f>
        <v>0.33051145145426442</v>
      </c>
      <c r="E12" s="4">
        <f>Tabelle1202[[#This Row],[Stromproduktion Biomasse 2023 (MWh/a)]]/Tabelle1202[[#This Row],[Stromproduktion EE 2023 (MWh/a)]]</f>
        <v>0.17317690037937333</v>
      </c>
      <c r="F12" s="4">
        <f>Tabelle1202[[#This Row],[Stromproduktion Geothermie 2023 (MWh/a)]]/Tabelle1202[[#This Row],[Stromproduktion EE 2023 (MWh/a)]]</f>
        <v>0</v>
      </c>
      <c r="G12" s="5">
        <v>691</v>
      </c>
      <c r="H12" s="5">
        <v>27567</v>
      </c>
      <c r="I12" s="5">
        <v>18818</v>
      </c>
      <c r="J12" s="5">
        <v>9860</v>
      </c>
      <c r="K12" s="5">
        <v>0</v>
      </c>
      <c r="L12" s="5">
        <v>56936</v>
      </c>
      <c r="M12">
        <v>14907</v>
      </c>
      <c r="N12" s="4">
        <f>Tabelle1202[[#This Row],[Stromproduktion EE 2023 (MWh/a)]]/Tabelle1202[[#This Row],[Stromverbrauch 2023 (MWh/a)]]</f>
        <v>3.8194136982625611</v>
      </c>
      <c r="O12" s="17">
        <v>4264</v>
      </c>
      <c r="P12" s="18">
        <v>50.3</v>
      </c>
    </row>
    <row r="13" spans="1:16" ht="28.8" x14ac:dyDescent="0.3">
      <c r="A13" s="26" t="s">
        <v>61</v>
      </c>
      <c r="B13" s="4"/>
      <c r="C13" s="4"/>
      <c r="D13" s="4"/>
      <c r="E13" s="4"/>
      <c r="F13" s="4"/>
      <c r="G13" s="9"/>
      <c r="H13" s="9"/>
      <c r="I13" s="9"/>
      <c r="J13" s="9"/>
      <c r="K13" s="9"/>
      <c r="L13" s="5"/>
      <c r="N13" s="4"/>
      <c r="O13" s="19" t="s">
        <v>47</v>
      </c>
      <c r="P13" s="20">
        <v>138.12</v>
      </c>
    </row>
    <row r="14" spans="1:16" x14ac:dyDescent="0.3">
      <c r="A14" s="25" t="s">
        <v>25</v>
      </c>
      <c r="B14" s="4">
        <f>Tabelle1202[[#This Row],[Stromproduktion Wasserkraft 2023 (MWh/a)]]/Tabelle1202[[#This Row],[Stromproduktion EE 2023 (MWh/a)]]</f>
        <v>0</v>
      </c>
      <c r="C14" s="4">
        <f>Tabelle1202[[#This Row],[Stromproduktion Wind 2023 (MWh/a)]]/Tabelle1202[[#This Row],[Stromproduktion EE 2023 (MWh/a)]]</f>
        <v>0</v>
      </c>
      <c r="D14" s="4">
        <f>Tabelle1202[[#This Row],[Stromproduktion PV 2023 (MWh/a)]]/Tabelle1202[[#This Row],[Stromproduktion EE 2023 (MWh/a)]]</f>
        <v>1</v>
      </c>
      <c r="E14" s="4">
        <f>Tabelle1202[[#This Row],[Stromproduktion Biomasse 2023 (MWh/a)]]/Tabelle1202[[#This Row],[Stromproduktion EE 2023 (MWh/a)]]</f>
        <v>0</v>
      </c>
      <c r="F14" s="4">
        <f>Tabelle1202[[#This Row],[Stromproduktion Geothermie 2023 (MWh/a)]]/Tabelle1202[[#This Row],[Stromproduktion EE 2023 (MWh/a)]]</f>
        <v>0</v>
      </c>
      <c r="G14" s="5">
        <v>0</v>
      </c>
      <c r="H14" s="5">
        <v>0</v>
      </c>
      <c r="I14" s="5">
        <v>936</v>
      </c>
      <c r="J14" s="5">
        <v>0</v>
      </c>
      <c r="K14" s="5">
        <v>0</v>
      </c>
      <c r="L14" s="5">
        <v>936</v>
      </c>
      <c r="M14">
        <v>3709</v>
      </c>
      <c r="N14" s="4">
        <f>Tabelle1202[[#This Row],[Stromproduktion EE 2023 (MWh/a)]]/Tabelle1202[[#This Row],[Stromverbrauch 2023 (MWh/a)]]</f>
        <v>0.25235912644917768</v>
      </c>
      <c r="O14" s="17">
        <v>1294</v>
      </c>
      <c r="P14" s="18">
        <v>10.4</v>
      </c>
    </row>
    <row r="15" spans="1:16" x14ac:dyDescent="0.3">
      <c r="A15" s="25" t="s">
        <v>26</v>
      </c>
      <c r="B15" s="4">
        <f>Tabelle1202[[#This Row],[Stromproduktion Wasserkraft 2023 (MWh/a)]]/Tabelle1202[[#This Row],[Stromproduktion EE 2023 (MWh/a)]]</f>
        <v>0</v>
      </c>
      <c r="C15" s="4">
        <f>Tabelle1202[[#This Row],[Stromproduktion Wind 2023 (MWh/a)]]/Tabelle1202[[#This Row],[Stromproduktion EE 2023 (MWh/a)]]</f>
        <v>0</v>
      </c>
      <c r="D15" s="4">
        <f>Tabelle1202[[#This Row],[Stromproduktion PV 2023 (MWh/a)]]/Tabelle1202[[#This Row],[Stromproduktion EE 2023 (MWh/a)]]</f>
        <v>1</v>
      </c>
      <c r="E15" s="4">
        <f>Tabelle1202[[#This Row],[Stromproduktion Biomasse 2023 (MWh/a)]]/Tabelle1202[[#This Row],[Stromproduktion EE 2023 (MWh/a)]]</f>
        <v>0</v>
      </c>
      <c r="F15" s="4">
        <f>Tabelle1202[[#This Row],[Stromproduktion Geothermie 2023 (MWh/a)]]/Tabelle1202[[#This Row],[Stromproduktion EE 2023 (MWh/a)]]</f>
        <v>0</v>
      </c>
      <c r="G15" s="5">
        <v>0</v>
      </c>
      <c r="H15" s="5">
        <v>0</v>
      </c>
      <c r="I15" s="5">
        <v>617</v>
      </c>
      <c r="J15" s="5">
        <v>0</v>
      </c>
      <c r="K15" s="5">
        <v>0</v>
      </c>
      <c r="L15" s="5">
        <v>617</v>
      </c>
      <c r="M15">
        <v>3386</v>
      </c>
      <c r="N15" s="4">
        <f>Tabelle1202[[#This Row],[Stromproduktion EE 2023 (MWh/a)]]/Tabelle1202[[#This Row],[Stromverbrauch 2023 (MWh/a)]]</f>
        <v>0.18222090962787951</v>
      </c>
      <c r="O15" s="17">
        <v>1340</v>
      </c>
      <c r="P15" s="18">
        <v>3.5</v>
      </c>
    </row>
    <row r="16" spans="1:16" x14ac:dyDescent="0.3">
      <c r="A16" s="25" t="s">
        <v>27</v>
      </c>
      <c r="B16" s="4">
        <f>Tabelle1202[[#This Row],[Stromproduktion Wasserkraft 2023 (MWh/a)]]/Tabelle1202[[#This Row],[Stromproduktion EE 2023 (MWh/a)]]</f>
        <v>0</v>
      </c>
      <c r="C16" s="4">
        <f>Tabelle1202[[#This Row],[Stromproduktion Wind 2023 (MWh/a)]]/Tabelle1202[[#This Row],[Stromproduktion EE 2023 (MWh/a)]]</f>
        <v>0</v>
      </c>
      <c r="D16" s="4">
        <f>Tabelle1202[[#This Row],[Stromproduktion PV 2023 (MWh/a)]]/Tabelle1202[[#This Row],[Stromproduktion EE 2023 (MWh/a)]]</f>
        <v>0.59891465219536255</v>
      </c>
      <c r="E16" s="4">
        <f>Tabelle1202[[#This Row],[Stromproduktion Biomasse 2023 (MWh/a)]]/Tabelle1202[[#This Row],[Stromproduktion EE 2023 (MWh/a)]]</f>
        <v>0.40108534780463739</v>
      </c>
      <c r="F16" s="4">
        <f>Tabelle1202[[#This Row],[Stromproduktion Geothermie 2023 (MWh/a)]]/Tabelle1202[[#This Row],[Stromproduktion EE 2023 (MWh/a)]]</f>
        <v>0</v>
      </c>
      <c r="G16" s="5">
        <v>0</v>
      </c>
      <c r="H16" s="5">
        <v>0</v>
      </c>
      <c r="I16" s="5">
        <v>2428</v>
      </c>
      <c r="J16" s="5">
        <v>1626</v>
      </c>
      <c r="K16" s="5">
        <v>0</v>
      </c>
      <c r="L16" s="5">
        <v>4054</v>
      </c>
      <c r="M16">
        <v>12234</v>
      </c>
      <c r="N16" s="4">
        <f>Tabelle1202[[#This Row],[Stromproduktion EE 2023 (MWh/a)]]/Tabelle1202[[#This Row],[Stromverbrauch 2023 (MWh/a)]]</f>
        <v>0.33137158737943434</v>
      </c>
      <c r="O16" s="17">
        <v>3513</v>
      </c>
      <c r="P16" s="18">
        <v>30.7</v>
      </c>
    </row>
    <row r="17" spans="1:16" x14ac:dyDescent="0.3">
      <c r="A17" s="25" t="s">
        <v>28</v>
      </c>
      <c r="B17" s="4">
        <f>Tabelle1202[[#This Row],[Stromproduktion Wasserkraft 2023 (MWh/a)]]/Tabelle1202[[#This Row],[Stromproduktion EE 2023 (MWh/a)]]</f>
        <v>0</v>
      </c>
      <c r="C17" s="4">
        <f>Tabelle1202[[#This Row],[Stromproduktion Wind 2023 (MWh/a)]]/Tabelle1202[[#This Row],[Stromproduktion EE 2023 (MWh/a)]]</f>
        <v>0.95438929036843978</v>
      </c>
      <c r="D17" s="4">
        <f>Tabelle1202[[#This Row],[Stromproduktion PV 2023 (MWh/a)]]/Tabelle1202[[#This Row],[Stromproduktion EE 2023 (MWh/a)]]</f>
        <v>4.5610709631560241E-2</v>
      </c>
      <c r="E17" s="4">
        <f>Tabelle1202[[#This Row],[Stromproduktion Biomasse 2023 (MWh/a)]]/Tabelle1202[[#This Row],[Stromproduktion EE 2023 (MWh/a)]]</f>
        <v>0</v>
      </c>
      <c r="F17" s="4">
        <f>Tabelle1202[[#This Row],[Stromproduktion Geothermie 2023 (MWh/a)]]/Tabelle1202[[#This Row],[Stromproduktion EE 2023 (MWh/a)]]</f>
        <v>0</v>
      </c>
      <c r="G17" s="5">
        <v>0</v>
      </c>
      <c r="H17" s="5">
        <v>8056</v>
      </c>
      <c r="I17" s="5">
        <v>385</v>
      </c>
      <c r="J17" s="5">
        <v>0</v>
      </c>
      <c r="K17" s="5">
        <v>0</v>
      </c>
      <c r="L17" s="5">
        <v>8441</v>
      </c>
      <c r="M17">
        <v>2012</v>
      </c>
      <c r="N17" s="4">
        <f>Tabelle1202[[#This Row],[Stromproduktion EE 2023 (MWh/a)]]/Tabelle1202[[#This Row],[Stromverbrauch 2023 (MWh/a)]]</f>
        <v>4.1953280318091455</v>
      </c>
      <c r="O17" s="17">
        <v>973</v>
      </c>
      <c r="P17" s="18">
        <v>15.9</v>
      </c>
    </row>
    <row r="18" spans="1:16" x14ac:dyDescent="0.3">
      <c r="A18" s="25" t="s">
        <v>29</v>
      </c>
      <c r="B18" s="4">
        <f>Tabelle1202[[#This Row],[Stromproduktion Wasserkraft 2023 (MWh/a)]]/Tabelle1202[[#This Row],[Stromproduktion EE 2023 (MWh/a)]]</f>
        <v>2.4212165136629625E-2</v>
      </c>
      <c r="C18" s="4">
        <f>Tabelle1202[[#This Row],[Stromproduktion Wind 2023 (MWh/a)]]/Tabelle1202[[#This Row],[Stromproduktion EE 2023 (MWh/a)]]</f>
        <v>0</v>
      </c>
      <c r="D18" s="4">
        <f>Tabelle1202[[#This Row],[Stromproduktion PV 2023 (MWh/a)]]/Tabelle1202[[#This Row],[Stromproduktion EE 2023 (MWh/a)]]</f>
        <v>0.11413539485692811</v>
      </c>
      <c r="E18" s="4">
        <f>Tabelle1202[[#This Row],[Stromproduktion Biomasse 2023 (MWh/a)]]/Tabelle1202[[#This Row],[Stromproduktion EE 2023 (MWh/a)]]</f>
        <v>0.86170612551672299</v>
      </c>
      <c r="F18" s="4">
        <f>Tabelle1202[[#This Row],[Stromproduktion Geothermie 2023 (MWh/a)]]/Tabelle1202[[#This Row],[Stromproduktion EE 2023 (MWh/a)]]</f>
        <v>0</v>
      </c>
      <c r="G18" s="5">
        <v>451</v>
      </c>
      <c r="H18" s="5">
        <v>0</v>
      </c>
      <c r="I18" s="5">
        <v>2126</v>
      </c>
      <c r="J18" s="5">
        <v>16051</v>
      </c>
      <c r="K18" s="5">
        <v>0</v>
      </c>
      <c r="L18" s="5">
        <v>18627</v>
      </c>
      <c r="M18">
        <v>11160</v>
      </c>
      <c r="N18" s="4">
        <f>Tabelle1202[[#This Row],[Stromproduktion EE 2023 (MWh/a)]]/Tabelle1202[[#This Row],[Stromverbrauch 2023 (MWh/a)]]</f>
        <v>1.6690860215053764</v>
      </c>
      <c r="O18" s="17">
        <v>3853</v>
      </c>
      <c r="P18" s="18">
        <v>14.7</v>
      </c>
    </row>
    <row r="19" spans="1:16" x14ac:dyDescent="0.3">
      <c r="A19" s="25" t="s">
        <v>30</v>
      </c>
      <c r="B19" s="4">
        <f>Tabelle1202[[#This Row],[Stromproduktion Wasserkraft 2023 (MWh/a)]]/Tabelle1202[[#This Row],[Stromproduktion EE 2023 (MWh/a)]]</f>
        <v>1.2908231642801721E-2</v>
      </c>
      <c r="C19" s="4">
        <f>Tabelle1202[[#This Row],[Stromproduktion Wind 2023 (MWh/a)]]/Tabelle1202[[#This Row],[Stromproduktion EE 2023 (MWh/a)]]</f>
        <v>4.3097975594272413E-2</v>
      </c>
      <c r="D19" s="4">
        <f>Tabelle1202[[#This Row],[Stromproduktion PV 2023 (MWh/a)]]/Tabelle1202[[#This Row],[Stromproduktion EE 2023 (MWh/a)]]</f>
        <v>0.30535374197644072</v>
      </c>
      <c r="E19" s="4">
        <f>Tabelle1202[[#This Row],[Stromproduktion Biomasse 2023 (MWh/a)]]/Tabelle1202[[#This Row],[Stromproduktion EE 2023 (MWh/a)]]</f>
        <v>0.63864005078648511</v>
      </c>
      <c r="F19" s="4">
        <f>Tabelle1202[[#This Row],[Stromproduktion Geothermie 2023 (MWh/a)]]/Tabelle1202[[#This Row],[Stromproduktion EE 2023 (MWh/a)]]</f>
        <v>0</v>
      </c>
      <c r="G19" s="5">
        <v>183</v>
      </c>
      <c r="H19" s="5">
        <v>611</v>
      </c>
      <c r="I19" s="5">
        <v>4329</v>
      </c>
      <c r="J19" s="5">
        <v>9054</v>
      </c>
      <c r="K19" s="5">
        <v>0</v>
      </c>
      <c r="L19" s="5">
        <v>14177</v>
      </c>
      <c r="M19">
        <v>13939</v>
      </c>
      <c r="N19" s="4">
        <f>Tabelle1202[[#This Row],[Stromproduktion EE 2023 (MWh/a)]]/Tabelle1202[[#This Row],[Stromverbrauch 2023 (MWh/a)]]</f>
        <v>1.0170743955807446</v>
      </c>
      <c r="O19" s="17">
        <v>4947</v>
      </c>
      <c r="P19" s="18">
        <v>80.7</v>
      </c>
    </row>
    <row r="20" spans="1:16" x14ac:dyDescent="0.3">
      <c r="A20" s="25" t="s">
        <v>31</v>
      </c>
      <c r="B20" s="4">
        <f>Tabelle1202[[#This Row],[Stromproduktion Wasserkraft 2023 (MWh/a)]]/Tabelle1202[[#This Row],[Stromproduktion EE 2023 (MWh/a)]]</f>
        <v>0</v>
      </c>
      <c r="C20" s="4">
        <f>Tabelle1202[[#This Row],[Stromproduktion Wind 2023 (MWh/a)]]/Tabelle1202[[#This Row],[Stromproduktion EE 2023 (MWh/a)]]</f>
        <v>0.94096504820936644</v>
      </c>
      <c r="D20" s="4">
        <f>Tabelle1202[[#This Row],[Stromproduktion PV 2023 (MWh/a)]]/Tabelle1202[[#This Row],[Stromproduktion EE 2023 (MWh/a)]]</f>
        <v>3.8223140495867766E-2</v>
      </c>
      <c r="E20" s="4">
        <f>Tabelle1202[[#This Row],[Stromproduktion Biomasse 2023 (MWh/a)]]/Tabelle1202[[#This Row],[Stromproduktion EE 2023 (MWh/a)]]</f>
        <v>2.081181129476584E-2</v>
      </c>
      <c r="F20" s="4">
        <f>Tabelle1202[[#This Row],[Stromproduktion Geothermie 2023 (MWh/a)]]/Tabelle1202[[#This Row],[Stromproduktion EE 2023 (MWh/a)]]</f>
        <v>0</v>
      </c>
      <c r="G20" s="5">
        <v>0</v>
      </c>
      <c r="H20" s="5">
        <v>43721</v>
      </c>
      <c r="I20" s="5">
        <v>1776</v>
      </c>
      <c r="J20" s="5">
        <v>967</v>
      </c>
      <c r="K20" s="5">
        <v>0</v>
      </c>
      <c r="L20" s="5">
        <v>46464</v>
      </c>
      <c r="M20">
        <v>4991</v>
      </c>
      <c r="N20" s="4">
        <f>Tabelle1202[[#This Row],[Stromproduktion EE 2023 (MWh/a)]]/Tabelle1202[[#This Row],[Stromverbrauch 2023 (MWh/a)]]</f>
        <v>9.3095572029653368</v>
      </c>
      <c r="O20" s="17">
        <v>2431</v>
      </c>
      <c r="P20" s="18">
        <v>21.9</v>
      </c>
    </row>
    <row r="21" spans="1:16" x14ac:dyDescent="0.3">
      <c r="A21" s="25" t="s">
        <v>32</v>
      </c>
      <c r="B21" s="4">
        <f>Tabelle1202[[#This Row],[Stromproduktion Wasserkraft 2023 (MWh/a)]]/Tabelle1202[[#This Row],[Stromproduktion EE 2023 (MWh/a)]]</f>
        <v>0</v>
      </c>
      <c r="C21" s="4">
        <f>Tabelle1202[[#This Row],[Stromproduktion Wind 2023 (MWh/a)]]/Tabelle1202[[#This Row],[Stromproduktion EE 2023 (MWh/a)]]</f>
        <v>0</v>
      </c>
      <c r="D21" s="4">
        <f>Tabelle1202[[#This Row],[Stromproduktion PV 2023 (MWh/a)]]/Tabelle1202[[#This Row],[Stromproduktion EE 2023 (MWh/a)]]</f>
        <v>0.57226528854435832</v>
      </c>
      <c r="E21" s="4">
        <f>Tabelle1202[[#This Row],[Stromproduktion Biomasse 2023 (MWh/a)]]/Tabelle1202[[#This Row],[Stromproduktion EE 2023 (MWh/a)]]</f>
        <v>0.42756244616709732</v>
      </c>
      <c r="F21" s="4">
        <f>Tabelle1202[[#This Row],[Stromproduktion Geothermie 2023 (MWh/a)]]/Tabelle1202[[#This Row],[Stromproduktion EE 2023 (MWh/a)]]</f>
        <v>0</v>
      </c>
      <c r="G21" s="5">
        <v>0</v>
      </c>
      <c r="H21" s="5">
        <v>0</v>
      </c>
      <c r="I21" s="5">
        <v>3322</v>
      </c>
      <c r="J21" s="5">
        <v>2482</v>
      </c>
      <c r="K21" s="5">
        <v>0</v>
      </c>
      <c r="L21" s="5">
        <v>5805</v>
      </c>
      <c r="M21">
        <v>2794</v>
      </c>
      <c r="N21" s="4">
        <f>Tabelle1202[[#This Row],[Stromproduktion EE 2023 (MWh/a)]]/Tabelle1202[[#This Row],[Stromverbrauch 2023 (MWh/a)]]</f>
        <v>2.0776664280601289</v>
      </c>
      <c r="O21" s="17">
        <v>1270</v>
      </c>
      <c r="P21" s="18">
        <v>33.6</v>
      </c>
    </row>
    <row r="22" spans="1:16" x14ac:dyDescent="0.3">
      <c r="A22" s="25" t="s">
        <v>33</v>
      </c>
      <c r="B22" s="4">
        <f>Tabelle1202[[#This Row],[Stromproduktion Wasserkraft 2023 (MWh/a)]]/Tabelle1202[[#This Row],[Stromproduktion EE 2023 (MWh/a)]]</f>
        <v>0.19416498993963782</v>
      </c>
      <c r="C22" s="4">
        <f>Tabelle1202[[#This Row],[Stromproduktion Wind 2023 (MWh/a)]]/Tabelle1202[[#This Row],[Stromproduktion EE 2023 (MWh/a)]]</f>
        <v>0</v>
      </c>
      <c r="D22" s="4">
        <f>Tabelle1202[[#This Row],[Stromproduktion PV 2023 (MWh/a)]]/Tabelle1202[[#This Row],[Stromproduktion EE 2023 (MWh/a)]]</f>
        <v>0.80583501006036218</v>
      </c>
      <c r="E22" s="4">
        <f>Tabelle1202[[#This Row],[Stromproduktion Biomasse 2023 (MWh/a)]]/Tabelle1202[[#This Row],[Stromproduktion EE 2023 (MWh/a)]]</f>
        <v>0</v>
      </c>
      <c r="F22" s="4">
        <f>Tabelle1202[[#This Row],[Stromproduktion Geothermie 2023 (MWh/a)]]/Tabelle1202[[#This Row],[Stromproduktion EE 2023 (MWh/a)]]</f>
        <v>0</v>
      </c>
      <c r="G22" s="5">
        <v>193</v>
      </c>
      <c r="H22" s="5">
        <v>0</v>
      </c>
      <c r="I22" s="5">
        <v>801</v>
      </c>
      <c r="J22" s="5">
        <v>0</v>
      </c>
      <c r="K22" s="5">
        <v>0</v>
      </c>
      <c r="L22" s="5">
        <v>994</v>
      </c>
      <c r="M22">
        <v>2548</v>
      </c>
      <c r="N22" s="4">
        <f>Tabelle1202[[#This Row],[Stromproduktion EE 2023 (MWh/a)]]/Tabelle1202[[#This Row],[Stromverbrauch 2023 (MWh/a)]]</f>
        <v>0.39010989010989011</v>
      </c>
      <c r="O22" s="17">
        <v>1326</v>
      </c>
      <c r="P22" s="18">
        <v>13.2</v>
      </c>
    </row>
    <row r="23" spans="1:16" x14ac:dyDescent="0.3">
      <c r="A23" s="25" t="s">
        <v>34</v>
      </c>
      <c r="B23" s="4">
        <f>Tabelle1202[[#This Row],[Stromproduktion Wasserkraft 2023 (MWh/a)]]/Tabelle1202[[#This Row],[Stromproduktion EE 2023 (MWh/a)]]</f>
        <v>0</v>
      </c>
      <c r="C23" s="4">
        <f>Tabelle1202[[#This Row],[Stromproduktion Wind 2023 (MWh/a)]]/Tabelle1202[[#This Row],[Stromproduktion EE 2023 (MWh/a)]]</f>
        <v>0</v>
      </c>
      <c r="D23" s="4">
        <f>Tabelle1202[[#This Row],[Stromproduktion PV 2023 (MWh/a)]]/Tabelle1202[[#This Row],[Stromproduktion EE 2023 (MWh/a)]]</f>
        <v>0.57007952286282304</v>
      </c>
      <c r="E23" s="4">
        <f>Tabelle1202[[#This Row],[Stromproduktion Biomasse 2023 (MWh/a)]]/Tabelle1202[[#This Row],[Stromproduktion EE 2023 (MWh/a)]]</f>
        <v>0.42942345924453279</v>
      </c>
      <c r="F23" s="4">
        <f>Tabelle1202[[#This Row],[Stromproduktion Geothermie 2023 (MWh/a)]]/Tabelle1202[[#This Row],[Stromproduktion EE 2023 (MWh/a)]]</f>
        <v>0</v>
      </c>
      <c r="G23" s="5">
        <v>0</v>
      </c>
      <c r="H23" s="5">
        <v>0</v>
      </c>
      <c r="I23" s="5">
        <v>1147</v>
      </c>
      <c r="J23" s="5">
        <v>864</v>
      </c>
      <c r="K23" s="5">
        <v>0</v>
      </c>
      <c r="L23" s="5">
        <v>2012</v>
      </c>
      <c r="M23">
        <v>4172</v>
      </c>
      <c r="N23" s="4">
        <f>Tabelle1202[[#This Row],[Stromproduktion EE 2023 (MWh/a)]]/Tabelle1202[[#This Row],[Stromverbrauch 2023 (MWh/a)]]</f>
        <v>0.48226270373921382</v>
      </c>
      <c r="O23" s="17">
        <v>1508</v>
      </c>
      <c r="P23" s="18">
        <v>6.1</v>
      </c>
    </row>
    <row r="24" spans="1:16" x14ac:dyDescent="0.3">
      <c r="A24" s="25" t="s">
        <v>35</v>
      </c>
      <c r="B24" s="4">
        <f>Tabelle1202[[#This Row],[Stromproduktion Wasserkraft 2023 (MWh/a)]]/Tabelle1202[[#This Row],[Stromproduktion EE 2023 (MWh/a)]]</f>
        <v>0</v>
      </c>
      <c r="C24" s="4">
        <f>Tabelle1202[[#This Row],[Stromproduktion Wind 2023 (MWh/a)]]/Tabelle1202[[#This Row],[Stromproduktion EE 2023 (MWh/a)]]</f>
        <v>0</v>
      </c>
      <c r="D24" s="4">
        <f>Tabelle1202[[#This Row],[Stromproduktion PV 2023 (MWh/a)]]/Tabelle1202[[#This Row],[Stromproduktion EE 2023 (MWh/a)]]</f>
        <v>0.41482758620689653</v>
      </c>
      <c r="E24" s="4">
        <f>Tabelle1202[[#This Row],[Stromproduktion Biomasse 2023 (MWh/a)]]/Tabelle1202[[#This Row],[Stromproduktion EE 2023 (MWh/a)]]</f>
        <v>0.58517241379310347</v>
      </c>
      <c r="F24" s="4">
        <f>Tabelle1202[[#This Row],[Stromproduktion Geothermie 2023 (MWh/a)]]/Tabelle1202[[#This Row],[Stromproduktion EE 2023 (MWh/a)]]</f>
        <v>0</v>
      </c>
      <c r="G24" s="5">
        <v>0</v>
      </c>
      <c r="H24" s="5">
        <v>0</v>
      </c>
      <c r="I24" s="5">
        <v>3609</v>
      </c>
      <c r="J24" s="5">
        <v>5091</v>
      </c>
      <c r="K24" s="5">
        <v>0</v>
      </c>
      <c r="L24" s="5">
        <v>8700</v>
      </c>
      <c r="M24">
        <v>12384</v>
      </c>
      <c r="N24" s="4">
        <f>Tabelle1202[[#This Row],[Stromproduktion EE 2023 (MWh/a)]]/Tabelle1202[[#This Row],[Stromverbrauch 2023 (MWh/a)]]</f>
        <v>0.70251937984496127</v>
      </c>
      <c r="O24" s="17">
        <v>3921</v>
      </c>
      <c r="P24" s="18">
        <v>42.5</v>
      </c>
    </row>
    <row r="25" spans="1:16" x14ac:dyDescent="0.3">
      <c r="A25" s="25" t="s">
        <v>36</v>
      </c>
      <c r="B25" s="4">
        <f>Tabelle1202[[#This Row],[Stromproduktion Wasserkraft 2023 (MWh/a)]]/Tabelle1202[[#This Row],[Stromproduktion EE 2023 (MWh/a)]]</f>
        <v>3.7075919256886951E-4</v>
      </c>
      <c r="C25" s="4">
        <f>Tabelle1202[[#This Row],[Stromproduktion Wind 2023 (MWh/a)]]/Tabelle1202[[#This Row],[Stromproduktion EE 2023 (MWh/a)]]</f>
        <v>0.82976970405708894</v>
      </c>
      <c r="D25" s="4">
        <f>Tabelle1202[[#This Row],[Stromproduktion PV 2023 (MWh/a)]]/Tabelle1202[[#This Row],[Stromproduktion EE 2023 (MWh/a)]]</f>
        <v>0.10771949874420274</v>
      </c>
      <c r="E25" s="4">
        <f>Tabelle1202[[#This Row],[Stromproduktion Biomasse 2023 (MWh/a)]]/Tabelle1202[[#This Row],[Stromproduktion EE 2023 (MWh/a)]]</f>
        <v>6.2138709120144582E-2</v>
      </c>
      <c r="F25" s="4">
        <f>Tabelle1202[[#This Row],[Stromproduktion Geothermie 2023 (MWh/a)]]/Tabelle1202[[#This Row],[Stromproduktion EE 2023 (MWh/a)]]</f>
        <v>0</v>
      </c>
      <c r="G25" s="5">
        <v>27.9</v>
      </c>
      <c r="H25" s="5">
        <v>62441</v>
      </c>
      <c r="I25" s="5">
        <v>8106</v>
      </c>
      <c r="J25" s="5">
        <v>4676</v>
      </c>
      <c r="K25" s="5">
        <v>0</v>
      </c>
      <c r="L25" s="5">
        <v>75251</v>
      </c>
      <c r="M25">
        <v>70667</v>
      </c>
      <c r="N25" s="4">
        <f>Tabelle1202[[#This Row],[Stromproduktion EE 2023 (MWh/a)]]/Tabelle1202[[#This Row],[Stromverbrauch 2023 (MWh/a)]]</f>
        <v>1.0648676185489692</v>
      </c>
      <c r="O25" s="17">
        <v>13561</v>
      </c>
      <c r="P25" s="18">
        <v>100</v>
      </c>
    </row>
    <row r="26" spans="1:16" x14ac:dyDescent="0.3">
      <c r="A26" s="25" t="s">
        <v>37</v>
      </c>
      <c r="B26" s="4">
        <f>Tabelle1202[[#This Row],[Stromproduktion Wasserkraft 2023 (MWh/a)]]/Tabelle1202[[#This Row],[Stromproduktion EE 2023 (MWh/a)]]</f>
        <v>7.3649148778682463E-2</v>
      </c>
      <c r="C26" s="4">
        <f>Tabelle1202[[#This Row],[Stromproduktion Wind 2023 (MWh/a)]]/Tabelle1202[[#This Row],[Stromproduktion EE 2023 (MWh/a)]]</f>
        <v>0</v>
      </c>
      <c r="D26" s="4">
        <f>Tabelle1202[[#This Row],[Stromproduktion PV 2023 (MWh/a)]]/Tabelle1202[[#This Row],[Stromproduktion EE 2023 (MWh/a)]]</f>
        <v>0.29866765358993336</v>
      </c>
      <c r="E26" s="4">
        <f>Tabelle1202[[#This Row],[Stromproduktion Biomasse 2023 (MWh/a)]]/Tabelle1202[[#This Row],[Stromproduktion EE 2023 (MWh/a)]]</f>
        <v>0.62768319763138414</v>
      </c>
      <c r="F26" s="4">
        <f>Tabelle1202[[#This Row],[Stromproduktion Geothermie 2023 (MWh/a)]]/Tabelle1202[[#This Row],[Stromproduktion EE 2023 (MWh/a)]]</f>
        <v>0</v>
      </c>
      <c r="G26" s="5">
        <v>199</v>
      </c>
      <c r="H26" s="5">
        <v>0</v>
      </c>
      <c r="I26" s="5">
        <v>807</v>
      </c>
      <c r="J26" s="5">
        <v>1696</v>
      </c>
      <c r="K26" s="5">
        <v>0</v>
      </c>
      <c r="L26" s="5">
        <v>2702</v>
      </c>
      <c r="M26">
        <v>1871</v>
      </c>
      <c r="N26" s="4">
        <f>Tabelle1202[[#This Row],[Stromproduktion EE 2023 (MWh/a)]]/Tabelle1202[[#This Row],[Stromverbrauch 2023 (MWh/a)]]</f>
        <v>1.4441475146980225</v>
      </c>
      <c r="O26" s="17">
        <v>882</v>
      </c>
      <c r="P26" s="18">
        <v>14</v>
      </c>
    </row>
    <row r="27" spans="1:16" x14ac:dyDescent="0.3">
      <c r="A27" s="25" t="s">
        <v>38</v>
      </c>
      <c r="B27" s="4">
        <f>Tabelle1202[[#This Row],[Stromproduktion Wasserkraft 2023 (MWh/a)]]/Tabelle1202[[#This Row],[Stromproduktion EE 2023 (MWh/a)]]</f>
        <v>0</v>
      </c>
      <c r="C27" s="4">
        <f>Tabelle1202[[#This Row],[Stromproduktion Wind 2023 (MWh/a)]]/Tabelle1202[[#This Row],[Stromproduktion EE 2023 (MWh/a)]]</f>
        <v>0</v>
      </c>
      <c r="D27" s="4">
        <f>Tabelle1202[[#This Row],[Stromproduktion PV 2023 (MWh/a)]]/Tabelle1202[[#This Row],[Stromproduktion EE 2023 (MWh/a)]]</f>
        <v>1</v>
      </c>
      <c r="E27" s="4">
        <f>Tabelle1202[[#This Row],[Stromproduktion Biomasse 2023 (MWh/a)]]/Tabelle1202[[#This Row],[Stromproduktion EE 2023 (MWh/a)]]</f>
        <v>0</v>
      </c>
      <c r="F27" s="4">
        <f>Tabelle1202[[#This Row],[Stromproduktion Geothermie 2023 (MWh/a)]]/Tabelle1202[[#This Row],[Stromproduktion EE 2023 (MWh/a)]]</f>
        <v>0</v>
      </c>
      <c r="G27" s="5">
        <v>0</v>
      </c>
      <c r="H27" s="5">
        <v>0</v>
      </c>
      <c r="I27" s="5">
        <v>2801</v>
      </c>
      <c r="J27" s="5">
        <v>0</v>
      </c>
      <c r="K27" s="5">
        <v>0</v>
      </c>
      <c r="L27" s="5">
        <v>2801</v>
      </c>
      <c r="M27">
        <v>3746</v>
      </c>
      <c r="N27" s="4">
        <f>Tabelle1202[[#This Row],[Stromproduktion EE 2023 (MWh/a)]]/Tabelle1202[[#This Row],[Stromverbrauch 2023 (MWh/a)]]</f>
        <v>0.74773091297383876</v>
      </c>
      <c r="O27" s="17">
        <v>1354</v>
      </c>
      <c r="P27" s="18">
        <v>15.3</v>
      </c>
    </row>
    <row r="28" spans="1:16" x14ac:dyDescent="0.3">
      <c r="A28" s="25" t="s">
        <v>39</v>
      </c>
      <c r="B28" s="4">
        <f>Tabelle1202[[#This Row],[Stromproduktion Wasserkraft 2023 (MWh/a)]]/Tabelle1202[[#This Row],[Stromproduktion EE 2023 (MWh/a)]]</f>
        <v>7.3886328725038405E-2</v>
      </c>
      <c r="C28" s="4">
        <f>Tabelle1202[[#This Row],[Stromproduktion Wind 2023 (MWh/a)]]/Tabelle1202[[#This Row],[Stromproduktion EE 2023 (MWh/a)]]</f>
        <v>0</v>
      </c>
      <c r="D28" s="4">
        <f>Tabelle1202[[#This Row],[Stromproduktion PV 2023 (MWh/a)]]/Tabelle1202[[#This Row],[Stromproduktion EE 2023 (MWh/a)]]</f>
        <v>0.56144393241167434</v>
      </c>
      <c r="E28" s="4">
        <f>Tabelle1202[[#This Row],[Stromproduktion Biomasse 2023 (MWh/a)]]/Tabelle1202[[#This Row],[Stromproduktion EE 2023 (MWh/a)]]</f>
        <v>0.36466973886328724</v>
      </c>
      <c r="F28" s="4">
        <f>Tabelle1202[[#This Row],[Stromproduktion Geothermie 2023 (MWh/a)]]/Tabelle1202[[#This Row],[Stromproduktion EE 2023 (MWh/a)]]</f>
        <v>0</v>
      </c>
      <c r="G28" s="5">
        <v>481</v>
      </c>
      <c r="H28" s="5">
        <v>0</v>
      </c>
      <c r="I28" s="5">
        <v>3655</v>
      </c>
      <c r="J28" s="5">
        <v>2374</v>
      </c>
      <c r="K28" s="5">
        <v>0</v>
      </c>
      <c r="L28" s="5">
        <v>6510</v>
      </c>
      <c r="M28">
        <v>13669</v>
      </c>
      <c r="N28" s="4">
        <f>Tabelle1202[[#This Row],[Stromproduktion EE 2023 (MWh/a)]]/Tabelle1202[[#This Row],[Stromverbrauch 2023 (MWh/a)]]</f>
        <v>0.47626015070597705</v>
      </c>
      <c r="O28" s="17">
        <v>5263</v>
      </c>
      <c r="P28" s="18">
        <v>73.3</v>
      </c>
    </row>
    <row r="29" spans="1:16" x14ac:dyDescent="0.3">
      <c r="A29" s="25" t="s">
        <v>40</v>
      </c>
      <c r="B29" s="4">
        <f>Tabelle1202[[#This Row],[Stromproduktion Wasserkraft 2023 (MWh/a)]]/Tabelle1202[[#This Row],[Stromproduktion EE 2023 (MWh/a)]]</f>
        <v>0</v>
      </c>
      <c r="C29" s="4">
        <f>Tabelle1202[[#This Row],[Stromproduktion Wind 2023 (MWh/a)]]/Tabelle1202[[#This Row],[Stromproduktion EE 2023 (MWh/a)]]</f>
        <v>0.26578623132604345</v>
      </c>
      <c r="D29" s="4">
        <f>Tabelle1202[[#This Row],[Stromproduktion PV 2023 (MWh/a)]]/Tabelle1202[[#This Row],[Stromproduktion EE 2023 (MWh/a)]]</f>
        <v>0.41340674572616665</v>
      </c>
      <c r="E29" s="4">
        <f>Tabelle1202[[#This Row],[Stromproduktion Biomasse 2023 (MWh/a)]]/Tabelle1202[[#This Row],[Stromproduktion EE 2023 (MWh/a)]]</f>
        <v>0.32080702294778995</v>
      </c>
      <c r="F29" s="4">
        <f>Tabelle1202[[#This Row],[Stromproduktion Geothermie 2023 (MWh/a)]]/Tabelle1202[[#This Row],[Stromproduktion EE 2023 (MWh/a)]]</f>
        <v>0</v>
      </c>
      <c r="G29" s="5">
        <v>0</v>
      </c>
      <c r="H29" s="5">
        <v>6903</v>
      </c>
      <c r="I29" s="5">
        <v>10737</v>
      </c>
      <c r="J29" s="5">
        <v>8332</v>
      </c>
      <c r="K29" s="5">
        <v>0</v>
      </c>
      <c r="L29" s="5">
        <v>25972</v>
      </c>
      <c r="M29">
        <v>1993</v>
      </c>
      <c r="N29" s="4">
        <f>Tabelle1202[[#This Row],[Stromproduktion EE 2023 (MWh/a)]]/Tabelle1202[[#This Row],[Stromverbrauch 2023 (MWh/a)]]</f>
        <v>13.031610637230306</v>
      </c>
      <c r="O29" s="17">
        <v>976</v>
      </c>
      <c r="P29" s="18">
        <v>21</v>
      </c>
    </row>
    <row r="30" spans="1:16" x14ac:dyDescent="0.3">
      <c r="A30" s="25" t="s">
        <v>41</v>
      </c>
      <c r="B30" s="4">
        <f>Tabelle1202[[#This Row],[Stromproduktion Wasserkraft 2023 (MWh/a)]]/Tabelle1202[[#This Row],[Stromproduktion EE 2023 (MWh/a)]]</f>
        <v>0</v>
      </c>
      <c r="C30" s="4">
        <f>Tabelle1202[[#This Row],[Stromproduktion Wind 2023 (MWh/a)]]/Tabelle1202[[#This Row],[Stromproduktion EE 2023 (MWh/a)]]</f>
        <v>0</v>
      </c>
      <c r="D30" s="4">
        <f>Tabelle1202[[#This Row],[Stromproduktion PV 2023 (MWh/a)]]/Tabelle1202[[#This Row],[Stromproduktion EE 2023 (MWh/a)]]</f>
        <v>0.32302405498281789</v>
      </c>
      <c r="E30" s="4">
        <f>Tabelle1202[[#This Row],[Stromproduktion Biomasse 2023 (MWh/a)]]/Tabelle1202[[#This Row],[Stromproduktion EE 2023 (MWh/a)]]</f>
        <v>0.67697594501718217</v>
      </c>
      <c r="F30" s="4">
        <f>Tabelle1202[[#This Row],[Stromproduktion Geothermie 2023 (MWh/a)]]/Tabelle1202[[#This Row],[Stromproduktion EE 2023 (MWh/a)]]</f>
        <v>0</v>
      </c>
      <c r="G30" s="5">
        <v>0</v>
      </c>
      <c r="H30" s="5">
        <v>0</v>
      </c>
      <c r="I30" s="5">
        <v>1786</v>
      </c>
      <c r="J30" s="5">
        <v>3743</v>
      </c>
      <c r="K30" s="5">
        <v>0</v>
      </c>
      <c r="L30" s="5">
        <v>5529</v>
      </c>
      <c r="M30">
        <v>1785</v>
      </c>
      <c r="N30" s="4">
        <f>Tabelle1202[[#This Row],[Stromproduktion EE 2023 (MWh/a)]]/Tabelle1202[[#This Row],[Stromverbrauch 2023 (MWh/a)]]</f>
        <v>3.0974789915966388</v>
      </c>
      <c r="O30" s="17">
        <v>932</v>
      </c>
      <c r="P30" s="18">
        <v>22.8</v>
      </c>
    </row>
    <row r="31" spans="1:16" x14ac:dyDescent="0.3">
      <c r="A31" s="25" t="s">
        <v>42</v>
      </c>
      <c r="B31" s="4">
        <f>Tabelle1202[[#This Row],[Stromproduktion Wasserkraft 2023 (MWh/a)]]/Tabelle1202[[#This Row],[Stromproduktion EE 2023 (MWh/a)]]</f>
        <v>0</v>
      </c>
      <c r="C31" s="4">
        <f>Tabelle1202[[#This Row],[Stromproduktion Wind 2023 (MWh/a)]]/Tabelle1202[[#This Row],[Stromproduktion EE 2023 (MWh/a)]]</f>
        <v>0</v>
      </c>
      <c r="D31" s="4">
        <f>Tabelle1202[[#This Row],[Stromproduktion PV 2023 (MWh/a)]]/Tabelle1202[[#This Row],[Stromproduktion EE 2023 (MWh/a)]]</f>
        <v>0.78713235294117645</v>
      </c>
      <c r="E31" s="4">
        <f>Tabelle1202[[#This Row],[Stromproduktion Biomasse 2023 (MWh/a)]]/Tabelle1202[[#This Row],[Stromproduktion EE 2023 (MWh/a)]]</f>
        <v>0.21249999999999999</v>
      </c>
      <c r="F31" s="4">
        <f>Tabelle1202[[#This Row],[Stromproduktion Geothermie 2023 (MWh/a)]]/Tabelle1202[[#This Row],[Stromproduktion EE 2023 (MWh/a)]]</f>
        <v>0</v>
      </c>
      <c r="G31" s="5">
        <v>0</v>
      </c>
      <c r="H31" s="5">
        <v>0</v>
      </c>
      <c r="I31" s="5">
        <v>2141</v>
      </c>
      <c r="J31" s="5">
        <v>578</v>
      </c>
      <c r="K31" s="5">
        <v>0</v>
      </c>
      <c r="L31" s="5">
        <v>2720</v>
      </c>
      <c r="M31">
        <v>2714</v>
      </c>
      <c r="N31" s="4">
        <f>Tabelle1202[[#This Row],[Stromproduktion EE 2023 (MWh/a)]]/Tabelle1202[[#This Row],[Stromverbrauch 2023 (MWh/a)]]</f>
        <v>1.002210759027266</v>
      </c>
      <c r="O31" s="17">
        <v>1281</v>
      </c>
      <c r="P31" s="18">
        <v>17.399999999999999</v>
      </c>
    </row>
    <row r="32" spans="1:16" x14ac:dyDescent="0.3">
      <c r="A32" s="25" t="s">
        <v>43</v>
      </c>
      <c r="B32" s="4">
        <f>Tabelle1202[[#This Row],[Stromproduktion Wasserkraft 2023 (MWh/a)]]/Tabelle1202[[#This Row],[Stromproduktion EE 2023 (MWh/a)]]</f>
        <v>5.2214077718646453E-4</v>
      </c>
      <c r="C32" s="4">
        <f>Tabelle1202[[#This Row],[Stromproduktion Wind 2023 (MWh/a)]]/Tabelle1202[[#This Row],[Stromproduktion EE 2023 (MWh/a)]]</f>
        <v>9.6512367372895536E-2</v>
      </c>
      <c r="D32" s="4">
        <f>Tabelle1202[[#This Row],[Stromproduktion PV 2023 (MWh/a)]]/Tabelle1202[[#This Row],[Stromproduktion EE 2023 (MWh/a)]]</f>
        <v>0.80322656223851119</v>
      </c>
      <c r="E32" s="4">
        <f>Tabelle1202[[#This Row],[Stromproduktion Biomasse 2023 (MWh/a)]]/Tabelle1202[[#This Row],[Stromproduktion EE 2023 (MWh/a)]]</f>
        <v>9.9725541386350702E-2</v>
      </c>
      <c r="F32" s="4">
        <f>Tabelle1202[[#This Row],[Stromproduktion Geothermie 2023 (MWh/a)]]/Tabelle1202[[#This Row],[Stromproduktion EE 2023 (MWh/a)]]</f>
        <v>0</v>
      </c>
      <c r="G32" s="5">
        <v>31.2</v>
      </c>
      <c r="H32" s="5">
        <v>5767</v>
      </c>
      <c r="I32" s="5">
        <v>47996</v>
      </c>
      <c r="J32" s="5">
        <v>5959</v>
      </c>
      <c r="K32" s="5">
        <v>0</v>
      </c>
      <c r="L32" s="5">
        <v>59754</v>
      </c>
      <c r="M32">
        <v>16901</v>
      </c>
      <c r="N32" s="4">
        <f>Tabelle1202[[#This Row],[Stromproduktion EE 2023 (MWh/a)]]/Tabelle1202[[#This Row],[Stromverbrauch 2023 (MWh/a)]]</f>
        <v>3.5355304419856814</v>
      </c>
      <c r="O32" s="17">
        <v>5886</v>
      </c>
      <c r="P32" s="18">
        <v>52.9</v>
      </c>
    </row>
    <row r="33" spans="1:31" x14ac:dyDescent="0.3">
      <c r="A33" s="25" t="s">
        <v>44</v>
      </c>
      <c r="B33" s="4">
        <f>Tabelle1202[[#This Row],[Stromproduktion Wasserkraft 2023 (MWh/a)]]/Tabelle1202[[#This Row],[Stromproduktion EE 2023 (MWh/a)]]</f>
        <v>0.31123981123981126</v>
      </c>
      <c r="C33" s="4">
        <f>Tabelle1202[[#This Row],[Stromproduktion Wind 2023 (MWh/a)]]/Tabelle1202[[#This Row],[Stromproduktion EE 2023 (MWh/a)]]</f>
        <v>0</v>
      </c>
      <c r="D33" s="4">
        <f>Tabelle1202[[#This Row],[Stromproduktion PV 2023 (MWh/a)]]/Tabelle1202[[#This Row],[Stromproduktion EE 2023 (MWh/a)]]</f>
        <v>0.68876018876018874</v>
      </c>
      <c r="E33" s="4">
        <f>Tabelle1202[[#This Row],[Stromproduktion Biomasse 2023 (MWh/a)]]/Tabelle1202[[#This Row],[Stromproduktion EE 2023 (MWh/a)]]</f>
        <v>0</v>
      </c>
      <c r="F33" s="4">
        <f>Tabelle1202[[#This Row],[Stromproduktion Geothermie 2023 (MWh/a)]]/Tabelle1202[[#This Row],[Stromproduktion EE 2023 (MWh/a)]]</f>
        <v>0</v>
      </c>
      <c r="G33" s="5">
        <v>1451</v>
      </c>
      <c r="H33" s="5">
        <v>0</v>
      </c>
      <c r="I33" s="5">
        <v>3211</v>
      </c>
      <c r="J33" s="5">
        <v>0</v>
      </c>
      <c r="K33" s="5">
        <v>0</v>
      </c>
      <c r="L33" s="5">
        <v>4662</v>
      </c>
      <c r="M33">
        <v>8102</v>
      </c>
      <c r="N33" s="4">
        <f>Tabelle1202[[#This Row],[Stromproduktion EE 2023 (MWh/a)]]/Tabelle1202[[#This Row],[Stromverbrauch 2023 (MWh/a)]]</f>
        <v>0.57541347815354238</v>
      </c>
      <c r="O33" s="17">
        <v>3105</v>
      </c>
      <c r="P33" s="18">
        <v>57.9</v>
      </c>
    </row>
    <row r="34" spans="1:31" x14ac:dyDescent="0.3">
      <c r="A34" s="25" t="s">
        <v>45</v>
      </c>
      <c r="B34" s="4">
        <f>Tabelle1202[[#This Row],[Stromproduktion Wasserkraft 2023 (MWh/a)]]/Tabelle1202[[#This Row],[Stromproduktion EE 2023 (MWh/a)]]</f>
        <v>0.36977058029689608</v>
      </c>
      <c r="C34" s="4">
        <f>Tabelle1202[[#This Row],[Stromproduktion Wind 2023 (MWh/a)]]/Tabelle1202[[#This Row],[Stromproduktion EE 2023 (MWh/a)]]</f>
        <v>0</v>
      </c>
      <c r="D34" s="4">
        <f>Tabelle1202[[#This Row],[Stromproduktion PV 2023 (MWh/a)]]/Tabelle1202[[#This Row],[Stromproduktion EE 2023 (MWh/a)]]</f>
        <v>0.63022941970310387</v>
      </c>
      <c r="E34" s="4">
        <f>Tabelle1202[[#This Row],[Stromproduktion Biomasse 2023 (MWh/a)]]/Tabelle1202[[#This Row],[Stromproduktion EE 2023 (MWh/a)]]</f>
        <v>0</v>
      </c>
      <c r="F34" s="4">
        <f>Tabelle1202[[#This Row],[Stromproduktion Geothermie 2023 (MWh/a)]]/Tabelle1202[[#This Row],[Stromproduktion EE 2023 (MWh/a)]]</f>
        <v>0</v>
      </c>
      <c r="G34" s="5">
        <v>548</v>
      </c>
      <c r="H34" s="5">
        <v>0</v>
      </c>
      <c r="I34" s="5">
        <v>934</v>
      </c>
      <c r="J34" s="5">
        <v>0</v>
      </c>
      <c r="K34" s="5">
        <v>0</v>
      </c>
      <c r="L34" s="5">
        <v>1482</v>
      </c>
      <c r="M34">
        <v>6457</v>
      </c>
      <c r="N34" s="4">
        <f>Tabelle1202[[#This Row],[Stromproduktion EE 2023 (MWh/a)]]/Tabelle1202[[#This Row],[Stromverbrauch 2023 (MWh/a)]]</f>
        <v>0.22951835217593308</v>
      </c>
      <c r="O34" s="17">
        <v>2300</v>
      </c>
      <c r="P34" s="18">
        <v>32.6</v>
      </c>
    </row>
    <row r="35" spans="1:31" x14ac:dyDescent="0.3">
      <c r="A35" s="25" t="s">
        <v>46</v>
      </c>
      <c r="B35" s="4">
        <f>Tabelle1202[[#This Row],[Stromproduktion Wasserkraft 2023 (MWh/a)]]/Tabelle1202[[#This Row],[Stromproduktion EE 2023 (MWh/a)]]</f>
        <v>0.15416769117285467</v>
      </c>
      <c r="C35" s="4">
        <f>Tabelle1202[[#This Row],[Stromproduktion Wind 2023 (MWh/a)]]/Tabelle1202[[#This Row],[Stromproduktion EE 2023 (MWh/a)]]</f>
        <v>0</v>
      </c>
      <c r="D35" s="4">
        <f>Tabelle1202[[#This Row],[Stromproduktion PV 2023 (MWh/a)]]/Tabelle1202[[#This Row],[Stromproduktion EE 2023 (MWh/a)]]</f>
        <v>0.84558642734202116</v>
      </c>
      <c r="E35" s="4">
        <f>Tabelle1202[[#This Row],[Stromproduktion Biomasse 2023 (MWh/a)]]/Tabelle1202[[#This Row],[Stromproduktion EE 2023 (MWh/a)]]</f>
        <v>0</v>
      </c>
      <c r="F35" s="4">
        <f>Tabelle1202[[#This Row],[Stromproduktion Geothermie 2023 (MWh/a)]]/Tabelle1202[[#This Row],[Stromproduktion EE 2023 (MWh/a)]]</f>
        <v>0</v>
      </c>
      <c r="G35" s="5">
        <v>627</v>
      </c>
      <c r="H35" s="5">
        <v>0</v>
      </c>
      <c r="I35" s="5">
        <v>3439</v>
      </c>
      <c r="J35" s="5">
        <v>0</v>
      </c>
      <c r="K35" s="5">
        <v>0</v>
      </c>
      <c r="L35" s="5">
        <v>4067</v>
      </c>
      <c r="M35">
        <v>22675</v>
      </c>
      <c r="N35" s="4">
        <f>Tabelle1202[[#This Row],[Stromproduktion EE 2023 (MWh/a)]]/Tabelle1202[[#This Row],[Stromverbrauch 2023 (MWh/a)]]</f>
        <v>0.17936052921719955</v>
      </c>
      <c r="O35" s="17">
        <v>5816</v>
      </c>
      <c r="P35" s="18">
        <v>68.900000000000006</v>
      </c>
    </row>
    <row r="36" spans="1:31" s="51" customFormat="1" ht="40.799999999999997" customHeight="1" x14ac:dyDescent="0.3">
      <c r="A36" s="50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57.6" x14ac:dyDescent="0.3">
      <c r="A37" s="23" t="s">
        <v>123</v>
      </c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0" t="s">
        <v>113</v>
      </c>
      <c r="H37" s="10" t="s">
        <v>114</v>
      </c>
      <c r="I37" s="10" t="s">
        <v>115</v>
      </c>
      <c r="J37" s="10" t="s">
        <v>116</v>
      </c>
      <c r="K37" s="10" t="s">
        <v>117</v>
      </c>
      <c r="L37" s="10" t="s">
        <v>118</v>
      </c>
      <c r="M37" s="12" t="s">
        <v>121</v>
      </c>
      <c r="N37" s="12" t="s">
        <v>122</v>
      </c>
      <c r="O37" s="21" t="s">
        <v>12</v>
      </c>
      <c r="P37" s="22" t="s">
        <v>13</v>
      </c>
    </row>
    <row r="38" spans="1:31" x14ac:dyDescent="0.3">
      <c r="A38" s="25" t="s">
        <v>49</v>
      </c>
      <c r="B38" s="100">
        <v>1.9</v>
      </c>
      <c r="C38" s="100">
        <v>54.3</v>
      </c>
      <c r="D38" s="100">
        <v>28</v>
      </c>
      <c r="E38" s="100">
        <v>15.8</v>
      </c>
      <c r="F38" s="100">
        <v>0</v>
      </c>
      <c r="G38" s="5">
        <v>10806</v>
      </c>
      <c r="H38" s="5">
        <v>302623</v>
      </c>
      <c r="I38" s="5">
        <v>156074</v>
      </c>
      <c r="J38" s="5">
        <v>88148</v>
      </c>
      <c r="K38" s="5">
        <v>0</v>
      </c>
      <c r="L38" s="5">
        <v>557650</v>
      </c>
      <c r="M38" s="13">
        <v>342613</v>
      </c>
      <c r="N38" s="48">
        <f>Tabelle2223[[#This Row],[Stromproduktion EE 2023 (MWh/a)]]/Tabelle2223[[#This Row],[Stromverbrauch 2023 (MWh/a)]]</f>
        <v>1.6276381806878315</v>
      </c>
      <c r="O38" s="17">
        <v>104702</v>
      </c>
      <c r="P38" s="17">
        <v>1275</v>
      </c>
    </row>
    <row r="39" spans="1:31" x14ac:dyDescent="0.3">
      <c r="A39" s="25" t="s">
        <v>48</v>
      </c>
      <c r="B39" s="100">
        <v>3</v>
      </c>
      <c r="C39" s="100">
        <v>0</v>
      </c>
      <c r="D39" s="100">
        <v>67.099999999999994</v>
      </c>
      <c r="E39" s="100">
        <v>29.9</v>
      </c>
      <c r="F39" s="100">
        <v>0</v>
      </c>
      <c r="G39" s="5">
        <v>795</v>
      </c>
      <c r="H39" s="5">
        <v>0</v>
      </c>
      <c r="I39" s="5">
        <v>17630</v>
      </c>
      <c r="J39" s="5">
        <v>7850</v>
      </c>
      <c r="K39" s="5">
        <v>0</v>
      </c>
      <c r="L39" s="5">
        <v>26275</v>
      </c>
      <c r="M39" s="13">
        <v>422161</v>
      </c>
      <c r="N39" s="48">
        <f>Tabelle2223[[#This Row],[Stromproduktion EE 2023 (MWh/a)]]/Tabelle2223[[#This Row],[Stromverbrauch 2023 (MWh/a)]]</f>
        <v>6.223928785463366E-2</v>
      </c>
      <c r="O39" s="17">
        <v>74506</v>
      </c>
      <c r="P39" s="17">
        <v>66.900000000000006</v>
      </c>
    </row>
    <row r="40" spans="1:31" x14ac:dyDescent="0.3">
      <c r="A40" s="25" t="s">
        <v>50</v>
      </c>
      <c r="B40" s="104">
        <f>Tabelle2223[[#This Row],[Stromproduktion Wasserkraft 2023 (MWh/a)]]/Tabelle2223[[#This Row],[Stromproduktion EE 2023 (MWh/a)]]*100</f>
        <v>1.9867277475703216</v>
      </c>
      <c r="C40" s="104">
        <f>Tabelle2223[[#This Row],[Stromproduktion Wind 2023 (MWh/a)]]/Tabelle2223[[#This Row],[Stromproduktion EE 2023 (MWh/a)]]*100</f>
        <v>51.82566254227855</v>
      </c>
      <c r="D40" s="104">
        <f>Tabelle2223[[#This Row],[Stromproduktion PV 2023 (MWh/a)]]/Tabelle2223[[#This Row],[Stromproduktion EE 2023 (MWh/a)]]*100</f>
        <v>29.747655948966052</v>
      </c>
      <c r="E40" s="104">
        <f>Tabelle2223[[#This Row],[Stromproduktion Biomasse 2023 (MWh/a)]]/Tabelle2223[[#This Row],[Stromproduktion EE 2023 (MWh/a)]]*100</f>
        <v>16.440125016055145</v>
      </c>
      <c r="F40" s="104">
        <f>Tabelle2223[[#This Row],[Stromproduktion Geothermie 2023 (MWh/a)]]/Tabelle2223[[#This Row],[Stromproduktion EE 2023 (MWh/a)]]*100</f>
        <v>0</v>
      </c>
      <c r="G40" s="5">
        <f>G38+G39</f>
        <v>11601</v>
      </c>
      <c r="H40" s="5">
        <f>H38+H39</f>
        <v>302623</v>
      </c>
      <c r="I40" s="5">
        <f t="shared" ref="I40:K40" si="0">I38+I39</f>
        <v>173704</v>
      </c>
      <c r="J40" s="5">
        <f t="shared" si="0"/>
        <v>95998</v>
      </c>
      <c r="K40" s="5">
        <f t="shared" si="0"/>
        <v>0</v>
      </c>
      <c r="L40" s="5">
        <v>583925</v>
      </c>
      <c r="M40" s="13">
        <f>M38+M39</f>
        <v>764774</v>
      </c>
      <c r="N40" s="48">
        <f>Tabelle2223[[#This Row],[Stromproduktion EE 2023 (MWh/a)]]/Tabelle2223[[#This Row],[Stromverbrauch 2023 (MWh/a)]]</f>
        <v>0.76352621820302469</v>
      </c>
      <c r="O40" s="17">
        <f>O38+O39</f>
        <v>179208</v>
      </c>
      <c r="P40" s="17">
        <f>P38+P39</f>
        <v>1341.9</v>
      </c>
    </row>
    <row r="41" spans="1:31" x14ac:dyDescent="0.3">
      <c r="A41" s="25" t="s">
        <v>53</v>
      </c>
      <c r="B41" s="100">
        <v>47.9</v>
      </c>
      <c r="C41" s="100">
        <v>4.0999999999999996</v>
      </c>
      <c r="D41" s="100">
        <v>27.9</v>
      </c>
      <c r="E41" s="100">
        <v>18.600000000000001</v>
      </c>
      <c r="F41" s="100">
        <v>1.5</v>
      </c>
      <c r="G41" s="5">
        <v>5517839</v>
      </c>
      <c r="H41" s="5">
        <v>477537</v>
      </c>
      <c r="I41" s="5">
        <v>3205933</v>
      </c>
      <c r="J41" s="5">
        <v>2137767</v>
      </c>
      <c r="K41" s="5">
        <v>170609</v>
      </c>
      <c r="L41" s="5">
        <v>11509685</v>
      </c>
      <c r="M41" s="13">
        <v>26270738</v>
      </c>
      <c r="N41" s="48">
        <f>Tabelle2223[[#This Row],[Stromproduktion EE 2023 (MWh/a)]]/Tabelle2223[[#This Row],[Stromverbrauch 2023 (MWh/a)]]</f>
        <v>0.43811806885668764</v>
      </c>
      <c r="O41" s="17">
        <v>4820938</v>
      </c>
      <c r="P41" s="17">
        <v>17534</v>
      </c>
    </row>
    <row r="42" spans="1:31" x14ac:dyDescent="0.3">
      <c r="A42" s="25" t="s">
        <v>54</v>
      </c>
      <c r="B42" s="100">
        <v>38.4</v>
      </c>
      <c r="C42" s="100">
        <v>0.81</v>
      </c>
      <c r="D42" s="100">
        <v>46.5</v>
      </c>
      <c r="E42" s="100">
        <v>14.2</v>
      </c>
      <c r="F42" s="100">
        <v>0</v>
      </c>
      <c r="G42" s="5">
        <v>2846069</v>
      </c>
      <c r="H42" s="5">
        <v>60307</v>
      </c>
      <c r="I42" s="5">
        <v>3444014</v>
      </c>
      <c r="J42" s="5">
        <v>1052522</v>
      </c>
      <c r="K42" s="5">
        <v>0</v>
      </c>
      <c r="L42" s="5">
        <v>7402913</v>
      </c>
      <c r="M42" s="13">
        <v>7000556</v>
      </c>
      <c r="N42" s="48">
        <f>Tabelle2223[[#This Row],[Stromproduktion EE 2023 (MWh/a)]]/Tabelle2223[[#This Row],[Stromverbrauch 2023 (MWh/a)]]</f>
        <v>1.0574750062709304</v>
      </c>
      <c r="O42" s="17">
        <v>1280685</v>
      </c>
      <c r="P42" s="17">
        <v>10338</v>
      </c>
    </row>
    <row r="43" spans="1:31" x14ac:dyDescent="0.3">
      <c r="A43" s="25" t="s">
        <v>56</v>
      </c>
      <c r="B43" s="100">
        <v>7.9</v>
      </c>
      <c r="C43" s="100">
        <v>17.100000000000001</v>
      </c>
      <c r="D43" s="100">
        <v>48.8</v>
      </c>
      <c r="E43" s="100">
        <v>26.2</v>
      </c>
      <c r="F43" s="100">
        <v>0</v>
      </c>
      <c r="G43" s="5">
        <v>326376</v>
      </c>
      <c r="H43" s="5">
        <v>706751</v>
      </c>
      <c r="I43" s="5">
        <v>2021078</v>
      </c>
      <c r="J43" s="5">
        <v>1085263</v>
      </c>
      <c r="K43" s="5">
        <v>0</v>
      </c>
      <c r="L43" s="5">
        <v>4139468</v>
      </c>
      <c r="M43" s="13">
        <v>6232005</v>
      </c>
      <c r="N43" s="48">
        <f>Tabelle2223[[#This Row],[Stromproduktion EE 2023 (MWh/a)]]/Tabelle2223[[#This Row],[Stromverbrauch 2023 (MWh/a)]]</f>
        <v>0.66422732330927203</v>
      </c>
      <c r="O43" s="17">
        <v>1141561</v>
      </c>
      <c r="P43" s="17">
        <v>9693</v>
      </c>
    </row>
    <row r="44" spans="1:31" x14ac:dyDescent="0.3">
      <c r="A44" s="25" t="s">
        <v>51</v>
      </c>
      <c r="B44" s="100">
        <v>4.5999999999999996</v>
      </c>
      <c r="C44" s="100">
        <v>40.9</v>
      </c>
      <c r="D44" s="100">
        <v>37.799999999999997</v>
      </c>
      <c r="E44" s="100">
        <v>16.8</v>
      </c>
      <c r="F44" s="100">
        <v>0</v>
      </c>
      <c r="G44" s="5">
        <v>165660</v>
      </c>
      <c r="H44" s="5">
        <v>1481118</v>
      </c>
      <c r="I44" s="5">
        <v>1370987</v>
      </c>
      <c r="J44" s="5">
        <v>607641</v>
      </c>
      <c r="K44" s="5">
        <v>0</v>
      </c>
      <c r="L44" s="5">
        <v>3625406</v>
      </c>
      <c r="M44" s="13">
        <v>5407725</v>
      </c>
      <c r="N44" s="48">
        <f>Tabelle2223[[#This Row],[Stromproduktion EE 2023 (MWh/a)]]/Tabelle2223[[#This Row],[Stromverbrauch 2023 (MWh/a)]]</f>
        <v>0.67041241927058048</v>
      </c>
      <c r="O44" s="17">
        <v>1077349</v>
      </c>
      <c r="P44" s="17">
        <v>7233</v>
      </c>
    </row>
    <row r="45" spans="1:31" x14ac:dyDescent="0.3">
      <c r="A45" s="25" t="s">
        <v>52</v>
      </c>
      <c r="B45" s="100">
        <v>1.6</v>
      </c>
      <c r="C45" s="100">
        <v>30.3</v>
      </c>
      <c r="D45" s="100">
        <v>39.6</v>
      </c>
      <c r="E45" s="100">
        <v>28.5</v>
      </c>
      <c r="F45" s="100">
        <v>0</v>
      </c>
      <c r="G45" s="5">
        <v>67485</v>
      </c>
      <c r="H45" s="5">
        <v>1278623</v>
      </c>
      <c r="I45" s="5">
        <v>1670777</v>
      </c>
      <c r="J45" s="5">
        <v>1202499</v>
      </c>
      <c r="K45" s="5">
        <v>0</v>
      </c>
      <c r="L45" s="5">
        <v>4219384</v>
      </c>
      <c r="M45" s="13">
        <v>8250317</v>
      </c>
      <c r="N45" s="48">
        <f>Tabelle2223[[#This Row],[Stromproduktion EE 2023 (MWh/a)]]/Tabelle2223[[#This Row],[Stromverbrauch 2023 (MWh/a)]]</f>
        <v>0.51142083389038262</v>
      </c>
      <c r="O45" s="17">
        <v>1813946</v>
      </c>
      <c r="P45" s="17">
        <v>7241</v>
      </c>
    </row>
    <row r="46" spans="1:31" x14ac:dyDescent="0.3">
      <c r="A46" s="25" t="s">
        <v>57</v>
      </c>
      <c r="B46" s="100">
        <v>14.4</v>
      </c>
      <c r="C46" s="100">
        <v>32.1</v>
      </c>
      <c r="D46" s="100">
        <v>41.2</v>
      </c>
      <c r="E46" s="100">
        <v>12.3</v>
      </c>
      <c r="F46" s="100">
        <v>0</v>
      </c>
      <c r="G46" s="5">
        <v>599496</v>
      </c>
      <c r="H46" s="5">
        <v>1334550</v>
      </c>
      <c r="I46" s="5">
        <v>1713291</v>
      </c>
      <c r="J46" s="5">
        <v>512661</v>
      </c>
      <c r="K46" s="5">
        <v>0</v>
      </c>
      <c r="L46" s="5">
        <v>4159998</v>
      </c>
      <c r="M46" s="13">
        <v>7096564</v>
      </c>
      <c r="N46" s="48">
        <f>Tabelle2223[[#This Row],[Stromproduktion EE 2023 (MWh/a)]]/Tabelle2223[[#This Row],[Stromverbrauch 2023 (MWh/a)]]</f>
        <v>0.58619889850919404</v>
      </c>
      <c r="O46" s="17">
        <v>1338497</v>
      </c>
      <c r="P46" s="17">
        <v>8524</v>
      </c>
    </row>
    <row r="47" spans="1:31" x14ac:dyDescent="0.3">
      <c r="A47" s="25" t="s">
        <v>55</v>
      </c>
      <c r="B47" s="100">
        <v>29.6</v>
      </c>
      <c r="C47" s="100">
        <v>6</v>
      </c>
      <c r="D47" s="100">
        <v>37.700000000000003</v>
      </c>
      <c r="E47" s="100">
        <v>26.6</v>
      </c>
      <c r="F47" s="100">
        <v>0</v>
      </c>
      <c r="G47" s="5">
        <v>2017580</v>
      </c>
      <c r="H47" s="5">
        <v>410394</v>
      </c>
      <c r="I47" s="5">
        <v>2565404</v>
      </c>
      <c r="J47" s="5">
        <v>1811865</v>
      </c>
      <c r="K47" s="5">
        <v>0</v>
      </c>
      <c r="L47" s="5">
        <v>6805243</v>
      </c>
      <c r="M47" s="13">
        <v>10848621</v>
      </c>
      <c r="N47" s="48">
        <f>Tabelle2223[[#This Row],[Stromproduktion EE 2023 (MWh/a)]]/Tabelle2223[[#This Row],[Stromverbrauch 2023 (MWh/a)]]</f>
        <v>0.62729106307612736</v>
      </c>
      <c r="O47" s="17">
        <v>1962086</v>
      </c>
      <c r="P47" s="17">
        <v>9987</v>
      </c>
    </row>
    <row r="48" spans="1:31" s="6" customFormat="1" x14ac:dyDescent="0.3">
      <c r="A48" s="27" t="s">
        <v>99</v>
      </c>
      <c r="B48" s="107">
        <f>Tabelle2223[[#This Row],[Stromproduktion Wasserkraft 2023 (MWh/a)]]/Tabelle2223[[#This Row],[Stromproduktion EE 2023 (MWh/a)]]</f>
        <v>0.2756790946234729</v>
      </c>
      <c r="C48" s="107">
        <f>Tabelle2223[[#This Row],[Stromproduktion Wind 2023 (MWh/a)]]/Tabelle2223[[#This Row],[Stromproduktion EE 2023 (MWh/a)]]</f>
        <v>0.13733855712006018</v>
      </c>
      <c r="D48" s="107">
        <f>Tabelle2223[[#This Row],[Stromproduktion PV 2023 (MWh/a)]]/Tabelle2223[[#This Row],[Stromproduktion EE 2023 (MWh/a)]]</f>
        <v>0.38200389244714616</v>
      </c>
      <c r="E48" s="107">
        <f>Tabelle2223[[#This Row],[Stromproduktion Biomasse 2023 (MWh/a)]]/Tabelle2223[[#This Row],[Stromproduktion EE 2023 (MWh/a)]]</f>
        <v>0.20090293135577991</v>
      </c>
      <c r="F48" s="107">
        <f>Tabelle2223[[#This Row],[Stromproduktion Geothermie 2023 (MWh/a)]]/Tabelle2223[[#This Row],[Stromproduktion EE 2023 (MWh/a)]]</f>
        <v>4.0755005655832288E-3</v>
      </c>
      <c r="G48" s="105">
        <f t="shared" ref="G48:K48" si="1">SUM(G41:G47)</f>
        <v>11540505</v>
      </c>
      <c r="H48" s="105">
        <f t="shared" si="1"/>
        <v>5749280</v>
      </c>
      <c r="I48" s="105">
        <f t="shared" si="1"/>
        <v>15991484</v>
      </c>
      <c r="J48" s="105">
        <f t="shared" si="1"/>
        <v>8410218</v>
      </c>
      <c r="K48" s="105">
        <f t="shared" si="1"/>
        <v>170609</v>
      </c>
      <c r="L48" s="105">
        <f>SUM(L41:L47)</f>
        <v>41862097</v>
      </c>
      <c r="M48" s="106">
        <f>SUM(M41:M47)</f>
        <v>71106526</v>
      </c>
      <c r="N48" s="107">
        <f>Tabelle2223[[#This Row],[Stromproduktion EE 2023 (MWh/a)]]/Tabelle2223[[#This Row],[Stromverbrauch 2023 (MWh/a)]]</f>
        <v>0.58872369886274578</v>
      </c>
      <c r="O48" s="108">
        <f t="shared" ref="O48:P48" si="2">SUM(O41:O47)</f>
        <v>13435062</v>
      </c>
      <c r="P48" s="108">
        <f t="shared" si="2"/>
        <v>70550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13" s="3" customFormat="1" x14ac:dyDescent="0.3">
      <c r="A49" s="7"/>
    </row>
    <row r="50" spans="1:13" s="3" customFormat="1" x14ac:dyDescent="0.3">
      <c r="A50" s="7"/>
      <c r="B50" s="103"/>
      <c r="C50" s="103"/>
      <c r="D50" s="103"/>
      <c r="E50" s="103"/>
      <c r="M50" s="101"/>
    </row>
    <row r="51" spans="1:13" s="3" customFormat="1" x14ac:dyDescent="0.3">
      <c r="A51" s="7"/>
      <c r="M51" s="101"/>
    </row>
    <row r="52" spans="1:13" s="3" customFormat="1" x14ac:dyDescent="0.3">
      <c r="A52" s="7"/>
      <c r="M52" s="101"/>
    </row>
    <row r="53" spans="1:13" s="3" customFormat="1" x14ac:dyDescent="0.3">
      <c r="A53" s="7"/>
      <c r="M53" s="101"/>
    </row>
    <row r="54" spans="1:13" s="3" customFormat="1" x14ac:dyDescent="0.3">
      <c r="A54" s="7"/>
      <c r="M54" s="101"/>
    </row>
    <row r="55" spans="1:13" s="3" customFormat="1" x14ac:dyDescent="0.3">
      <c r="A55" s="7"/>
      <c r="M55" s="101"/>
    </row>
    <row r="56" spans="1:13" s="3" customFormat="1" x14ac:dyDescent="0.3">
      <c r="A56" s="7"/>
      <c r="M56" s="101"/>
    </row>
    <row r="57" spans="1:13" s="3" customFormat="1" x14ac:dyDescent="0.3">
      <c r="A57" s="7"/>
    </row>
    <row r="58" spans="1:13" s="3" customFormat="1" x14ac:dyDescent="0.3">
      <c r="A58" s="7"/>
    </row>
    <row r="59" spans="1:13" s="3" customFormat="1" x14ac:dyDescent="0.3">
      <c r="A59" s="7"/>
    </row>
    <row r="60" spans="1:13" s="3" customFormat="1" x14ac:dyDescent="0.3">
      <c r="A60" s="7"/>
    </row>
    <row r="61" spans="1:13" s="3" customFormat="1" x14ac:dyDescent="0.3">
      <c r="A61" s="7"/>
    </row>
    <row r="62" spans="1:13" s="3" customFormat="1" x14ac:dyDescent="0.3">
      <c r="A62" s="7"/>
    </row>
    <row r="63" spans="1:13" s="3" customFormat="1" x14ac:dyDescent="0.3">
      <c r="A63" s="7"/>
    </row>
    <row r="64" spans="1:13" s="3" customFormat="1" x14ac:dyDescent="0.3">
      <c r="A64" s="7"/>
    </row>
    <row r="65" spans="1:16" s="3" customFormat="1" x14ac:dyDescent="0.3">
      <c r="A65" s="7"/>
    </row>
    <row r="66" spans="1:16" x14ac:dyDescent="0.3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3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3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3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3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3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3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3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3" customFormat="1" x14ac:dyDescent="0.3">
      <c r="A79" s="7"/>
    </row>
    <row r="80" spans="1:16" s="3" customFormat="1" x14ac:dyDescent="0.3">
      <c r="A80" s="7"/>
    </row>
    <row r="81" spans="1:1" s="3" customFormat="1" x14ac:dyDescent="0.3">
      <c r="A81" s="7"/>
    </row>
    <row r="82" spans="1:1" s="3" customFormat="1" x14ac:dyDescent="0.3">
      <c r="A82" s="7"/>
    </row>
    <row r="83" spans="1:1" s="3" customFormat="1" x14ac:dyDescent="0.3">
      <c r="A83" s="7"/>
    </row>
    <row r="84" spans="1:1" s="3" customFormat="1" x14ac:dyDescent="0.3">
      <c r="A84" s="7"/>
    </row>
    <row r="85" spans="1:1" s="3" customFormat="1" x14ac:dyDescent="0.3">
      <c r="A85" s="7"/>
    </row>
    <row r="86" spans="1:1" s="3" customFormat="1" x14ac:dyDescent="0.3">
      <c r="A86" s="7"/>
    </row>
    <row r="87" spans="1:1" s="3" customFormat="1" x14ac:dyDescent="0.3">
      <c r="A87" s="7"/>
    </row>
    <row r="88" spans="1:1" s="3" customFormat="1" x14ac:dyDescent="0.3">
      <c r="A88" s="7"/>
    </row>
    <row r="89" spans="1:1" s="3" customFormat="1" x14ac:dyDescent="0.3">
      <c r="A89" s="7"/>
    </row>
    <row r="90" spans="1:1" s="3" customFormat="1" x14ac:dyDescent="0.3">
      <c r="A90" s="7"/>
    </row>
    <row r="91" spans="1:1" s="3" customFormat="1" x14ac:dyDescent="0.3">
      <c r="A91" s="7"/>
    </row>
    <row r="92" spans="1:1" s="3" customFormat="1" x14ac:dyDescent="0.3">
      <c r="A92" s="7"/>
    </row>
    <row r="93" spans="1:1" s="3" customFormat="1" x14ac:dyDescent="0.3">
      <c r="A93" s="7"/>
    </row>
    <row r="94" spans="1:1" s="3" customFormat="1" x14ac:dyDescent="0.3">
      <c r="A94" s="7"/>
    </row>
    <row r="95" spans="1:1" s="3" customFormat="1" x14ac:dyDescent="0.3">
      <c r="A95" s="7"/>
    </row>
    <row r="96" spans="1:1" s="3" customFormat="1" x14ac:dyDescent="0.3">
      <c r="A96" s="7"/>
    </row>
    <row r="97" spans="1:11" s="3" customFormat="1" x14ac:dyDescent="0.3">
      <c r="A97" s="7"/>
    </row>
    <row r="98" spans="1:11" s="3" customFormat="1" x14ac:dyDescent="0.3">
      <c r="A98" s="7"/>
    </row>
    <row r="99" spans="1:11" s="3" customFormat="1" x14ac:dyDescent="0.3">
      <c r="A99" s="7"/>
    </row>
    <row r="100" spans="1:11" s="3" customFormat="1" x14ac:dyDescent="0.3">
      <c r="A100" s="7"/>
    </row>
    <row r="101" spans="1:11" x14ac:dyDescent="0.3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3">
      <c r="A102" s="7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E103" s="3"/>
      <c r="F103" s="3"/>
      <c r="G103" s="3"/>
      <c r="H103" s="3"/>
      <c r="I103" s="3"/>
      <c r="J103" s="3"/>
    </row>
    <row r="104" spans="1:11" x14ac:dyDescent="0.3">
      <c r="E104" s="3"/>
      <c r="F104" s="3"/>
      <c r="G104" s="3"/>
      <c r="H104" s="3"/>
      <c r="I104" s="3"/>
      <c r="J104" s="3"/>
    </row>
    <row r="105" spans="1:11" x14ac:dyDescent="0.3">
      <c r="E105" s="3"/>
      <c r="F105" s="3"/>
      <c r="G105" s="3"/>
      <c r="H105" s="3"/>
      <c r="I105" s="3"/>
      <c r="J105" s="3"/>
    </row>
    <row r="106" spans="1:11" x14ac:dyDescent="0.3">
      <c r="E106" s="3"/>
      <c r="F106" s="3"/>
      <c r="G106" s="3"/>
      <c r="H106" s="3"/>
      <c r="I106" s="3"/>
      <c r="J106" s="3"/>
    </row>
    <row r="107" spans="1:11" x14ac:dyDescent="0.3">
      <c r="E107" s="3"/>
      <c r="F107" s="3"/>
      <c r="G107" s="3"/>
      <c r="H107" s="3"/>
      <c r="I107" s="3"/>
      <c r="J107" s="3"/>
    </row>
    <row r="108" spans="1:11" x14ac:dyDescent="0.3">
      <c r="E108" s="3"/>
      <c r="F108" s="3"/>
      <c r="G108" s="3"/>
      <c r="H108" s="3"/>
      <c r="I108" s="3"/>
      <c r="J108" s="3"/>
    </row>
  </sheetData>
  <phoneticPr fontId="1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A53A-56EF-4750-8637-5170448AE73A}">
  <dimension ref="A1:AK31"/>
  <sheetViews>
    <sheetView workbookViewId="0">
      <selection activeCell="O27" sqref="O27"/>
    </sheetView>
  </sheetViews>
  <sheetFormatPr baseColWidth="10" defaultColWidth="11.5546875" defaultRowHeight="14.4" x14ac:dyDescent="0.3"/>
  <cols>
    <col min="1" max="1" width="20.33203125" style="30" customWidth="1"/>
    <col min="2" max="2" width="16.44140625" style="30" customWidth="1"/>
    <col min="3" max="3" width="16" style="30" customWidth="1"/>
    <col min="4" max="4" width="15.44140625" style="30" customWidth="1"/>
    <col min="5" max="5" width="15.5546875" style="30" customWidth="1"/>
    <col min="6" max="6" width="14.88671875" style="30" customWidth="1"/>
    <col min="7" max="7" width="15.6640625" style="30" customWidth="1"/>
    <col min="8" max="8" width="15.33203125" style="30" customWidth="1"/>
    <col min="9" max="9" width="14.6640625" style="30" bestFit="1" customWidth="1"/>
    <col min="10" max="10" width="16.5546875" style="30" customWidth="1"/>
    <col min="11" max="12" width="15.5546875" style="30" bestFit="1" customWidth="1"/>
    <col min="13" max="13" width="14.21875" style="30" customWidth="1"/>
    <col min="14" max="14" width="15.5546875" style="30" bestFit="1" customWidth="1"/>
    <col min="15" max="16" width="15.44140625" style="30" customWidth="1"/>
    <col min="17" max="17" width="12" style="30" bestFit="1" customWidth="1"/>
    <col min="18" max="18" width="16.5546875" style="30" customWidth="1"/>
    <col min="19" max="19" width="16.21875" style="30" customWidth="1"/>
    <col min="20" max="20" width="15.6640625" style="30" bestFit="1" customWidth="1"/>
    <col min="21" max="21" width="14.77734375" style="30" bestFit="1" customWidth="1"/>
    <col min="22" max="22" width="17.77734375" style="30" customWidth="1"/>
    <col min="23" max="23" width="18.21875" style="30" customWidth="1"/>
    <col min="24" max="24" width="19.44140625" style="30" customWidth="1"/>
    <col min="25" max="25" width="16.88671875" style="30" customWidth="1"/>
    <col min="26" max="26" width="16.5546875" style="30" customWidth="1"/>
    <col min="27" max="27" width="19.6640625" style="30" customWidth="1"/>
    <col min="28" max="28" width="17.44140625" style="30" customWidth="1"/>
    <col min="29" max="29" width="13.5546875" style="30" customWidth="1"/>
    <col min="30" max="16384" width="11.5546875" style="30"/>
  </cols>
  <sheetData>
    <row r="1" spans="1:37" ht="72.599999999999994" thickBot="1" x14ac:dyDescent="0.35">
      <c r="A1" s="33"/>
      <c r="B1" s="43" t="s">
        <v>67</v>
      </c>
      <c r="C1" s="34" t="s">
        <v>11</v>
      </c>
      <c r="D1" s="34" t="s">
        <v>108</v>
      </c>
      <c r="E1" s="34" t="s">
        <v>126</v>
      </c>
      <c r="F1" s="44" t="s">
        <v>70</v>
      </c>
      <c r="G1" s="45" t="s">
        <v>69</v>
      </c>
      <c r="H1" s="36" t="s">
        <v>60</v>
      </c>
      <c r="I1" s="36" t="s">
        <v>106</v>
      </c>
      <c r="J1" s="36" t="s">
        <v>121</v>
      </c>
      <c r="K1" s="46" t="s">
        <v>71</v>
      </c>
      <c r="L1" s="43" t="s">
        <v>62</v>
      </c>
      <c r="M1" s="34" t="s">
        <v>6</v>
      </c>
      <c r="N1" s="34" t="s">
        <v>100</v>
      </c>
      <c r="O1" s="34" t="s">
        <v>113</v>
      </c>
      <c r="P1" s="44" t="s">
        <v>72</v>
      </c>
      <c r="Q1" s="43" t="s">
        <v>63</v>
      </c>
      <c r="R1" s="34" t="s">
        <v>7</v>
      </c>
      <c r="S1" s="34" t="s">
        <v>101</v>
      </c>
      <c r="T1" s="34" t="s">
        <v>114</v>
      </c>
      <c r="U1" s="44" t="s">
        <v>73</v>
      </c>
      <c r="V1" s="43" t="s">
        <v>64</v>
      </c>
      <c r="W1" s="34" t="s">
        <v>8</v>
      </c>
      <c r="X1" s="34" t="s">
        <v>109</v>
      </c>
      <c r="Y1" s="34" t="s">
        <v>125</v>
      </c>
      <c r="Z1" s="44" t="s">
        <v>74</v>
      </c>
      <c r="AA1" s="43" t="s">
        <v>65</v>
      </c>
      <c r="AB1" s="34" t="s">
        <v>9</v>
      </c>
      <c r="AC1" s="34" t="s">
        <v>110</v>
      </c>
      <c r="AD1" s="34" t="s">
        <v>116</v>
      </c>
      <c r="AE1" s="44" t="s">
        <v>75</v>
      </c>
      <c r="AF1" s="43" t="s">
        <v>66</v>
      </c>
      <c r="AG1" s="34" t="s">
        <v>10</v>
      </c>
      <c r="AH1" s="34" t="s">
        <v>104</v>
      </c>
      <c r="AI1" s="34" t="s">
        <v>117</v>
      </c>
      <c r="AJ1" s="35" t="s">
        <v>76</v>
      </c>
    </row>
    <row r="2" spans="1:37" x14ac:dyDescent="0.3">
      <c r="A2" s="71" t="s">
        <v>49</v>
      </c>
      <c r="B2" s="72">
        <v>485964</v>
      </c>
      <c r="C2" s="73">
        <v>423822</v>
      </c>
      <c r="D2" s="74">
        <v>488475</v>
      </c>
      <c r="E2" s="74">
        <v>557650</v>
      </c>
      <c r="F2" s="75">
        <f>(E2-D2)/D2</f>
        <v>0.14161420748247094</v>
      </c>
      <c r="G2" s="72">
        <v>321078</v>
      </c>
      <c r="H2" s="73">
        <v>350990</v>
      </c>
      <c r="I2" s="73">
        <v>355652</v>
      </c>
      <c r="J2" s="74">
        <v>342613</v>
      </c>
      <c r="K2" s="75">
        <f>(J2-I2)/I2</f>
        <v>-3.6662242866622431E-2</v>
      </c>
      <c r="L2" s="72">
        <v>7911</v>
      </c>
      <c r="M2" s="73">
        <v>8811</v>
      </c>
      <c r="N2" s="70">
        <v>8940</v>
      </c>
      <c r="O2" s="70">
        <v>10806</v>
      </c>
      <c r="P2" s="75">
        <f>(O2-N2)/N2</f>
        <v>0.20872483221476509</v>
      </c>
      <c r="Q2" s="72">
        <v>256474</v>
      </c>
      <c r="R2" s="73">
        <v>203353</v>
      </c>
      <c r="S2" s="70">
        <v>244449</v>
      </c>
      <c r="T2" s="97">
        <v>302623</v>
      </c>
      <c r="U2" s="75">
        <f>(T2-S2)/S2</f>
        <v>0.23798011037067038</v>
      </c>
      <c r="V2" s="72">
        <v>129506</v>
      </c>
      <c r="W2" s="73">
        <v>121522</v>
      </c>
      <c r="X2" s="70">
        <v>145424</v>
      </c>
      <c r="Y2" s="70">
        <v>156074</v>
      </c>
      <c r="Z2" s="75">
        <f>(Y2-X2)/X2</f>
        <v>7.32341291671251E-2</v>
      </c>
      <c r="AA2" s="72">
        <v>92073</v>
      </c>
      <c r="AB2" s="73">
        <v>90136</v>
      </c>
      <c r="AC2" s="70">
        <v>89662</v>
      </c>
      <c r="AD2" s="97">
        <v>88148</v>
      </c>
      <c r="AE2" s="75">
        <f>(AD2-AC2)/AC2</f>
        <v>-1.6885637170707769E-2</v>
      </c>
      <c r="AF2" s="72">
        <v>0</v>
      </c>
      <c r="AG2" s="73">
        <v>0</v>
      </c>
      <c r="AH2" s="76">
        <v>0</v>
      </c>
      <c r="AI2" s="76">
        <v>0</v>
      </c>
      <c r="AJ2" s="75"/>
    </row>
    <row r="3" spans="1:37" x14ac:dyDescent="0.3">
      <c r="A3" s="77" t="s">
        <v>48</v>
      </c>
      <c r="B3" s="78">
        <v>29127</v>
      </c>
      <c r="C3" s="29">
        <v>28553</v>
      </c>
      <c r="D3" s="70">
        <v>30454</v>
      </c>
      <c r="E3" s="70">
        <v>26275</v>
      </c>
      <c r="F3" s="79">
        <f t="shared" ref="F3:F12" si="0">(E3-D3)/D3</f>
        <v>-0.13722335325408813</v>
      </c>
      <c r="G3" s="78">
        <v>415627</v>
      </c>
      <c r="H3" s="29">
        <v>445478</v>
      </c>
      <c r="I3" s="29">
        <v>425973</v>
      </c>
      <c r="J3" s="70">
        <v>422161</v>
      </c>
      <c r="K3" s="79">
        <f t="shared" ref="K3:K12" si="1">(J3-I3)/I3</f>
        <v>-8.9489239928352265E-3</v>
      </c>
      <c r="L3" s="78">
        <v>550</v>
      </c>
      <c r="M3" s="29">
        <v>746</v>
      </c>
      <c r="N3" s="70">
        <v>671</v>
      </c>
      <c r="O3" s="70">
        <v>795</v>
      </c>
      <c r="P3" s="79">
        <f t="shared" ref="P3:P12" si="2">(O3-N3)/N3</f>
        <v>0.18479880774962743</v>
      </c>
      <c r="Q3" s="78">
        <v>0</v>
      </c>
      <c r="R3" s="29">
        <v>0</v>
      </c>
      <c r="S3" s="70">
        <v>0</v>
      </c>
      <c r="T3" s="97">
        <v>0</v>
      </c>
      <c r="U3" s="79"/>
      <c r="V3" s="78">
        <v>14630</v>
      </c>
      <c r="W3" s="29">
        <v>14412</v>
      </c>
      <c r="X3" s="70">
        <v>19628</v>
      </c>
      <c r="Y3" s="70">
        <v>17630</v>
      </c>
      <c r="Z3" s="79">
        <f t="shared" ref="Z3:Z12" si="3">(Y3-X3)/X3</f>
        <v>-0.10179335642959038</v>
      </c>
      <c r="AA3" s="78">
        <v>13946</v>
      </c>
      <c r="AB3" s="29">
        <v>13395</v>
      </c>
      <c r="AC3" s="70">
        <v>10155</v>
      </c>
      <c r="AD3" s="97">
        <v>7850</v>
      </c>
      <c r="AE3" s="79">
        <f t="shared" ref="AE3:AE12" si="4">(AD3-AC3)/AC3</f>
        <v>-0.22698178237321517</v>
      </c>
      <c r="AF3" s="78">
        <v>0</v>
      </c>
      <c r="AG3" s="29">
        <v>0</v>
      </c>
      <c r="AH3" s="56">
        <v>0</v>
      </c>
      <c r="AI3" s="56">
        <v>0</v>
      </c>
      <c r="AJ3" s="79"/>
    </row>
    <row r="4" spans="1:37" ht="15" thickBot="1" x14ac:dyDescent="0.35">
      <c r="A4" s="80" t="s">
        <v>50</v>
      </c>
      <c r="B4" s="81">
        <f t="shared" ref="B4:D4" si="5">B2+B3</f>
        <v>515091</v>
      </c>
      <c r="C4" s="31">
        <f t="shared" si="5"/>
        <v>452375</v>
      </c>
      <c r="D4" s="57">
        <f t="shared" si="5"/>
        <v>518929</v>
      </c>
      <c r="E4" s="57">
        <v>583925</v>
      </c>
      <c r="F4" s="82">
        <f t="shared" si="0"/>
        <v>0.12525027508580172</v>
      </c>
      <c r="G4" s="81">
        <f>G2+G3</f>
        <v>736705</v>
      </c>
      <c r="H4" s="31">
        <f t="shared" ref="H4:I4" si="6">H2+H3</f>
        <v>796468</v>
      </c>
      <c r="I4" s="57">
        <f t="shared" si="6"/>
        <v>781625</v>
      </c>
      <c r="J4" s="57">
        <f>J2+J3</f>
        <v>764774</v>
      </c>
      <c r="K4" s="82">
        <f t="shared" si="1"/>
        <v>-2.1558931712777868E-2</v>
      </c>
      <c r="L4" s="81">
        <f t="shared" ref="L4:N4" si="7">L2+L3</f>
        <v>8461</v>
      </c>
      <c r="M4" s="31">
        <f t="shared" si="7"/>
        <v>9557</v>
      </c>
      <c r="N4" s="57">
        <f t="shared" si="7"/>
        <v>9611</v>
      </c>
      <c r="O4" s="57">
        <f>O2+O3</f>
        <v>11601</v>
      </c>
      <c r="P4" s="82">
        <f t="shared" si="2"/>
        <v>0.20705441681406722</v>
      </c>
      <c r="Q4" s="81">
        <f>Q2+Q3</f>
        <v>256474</v>
      </c>
      <c r="R4" s="31">
        <f t="shared" ref="R4:S4" si="8">R2+R3</f>
        <v>203353</v>
      </c>
      <c r="S4" s="57">
        <f t="shared" si="8"/>
        <v>244449</v>
      </c>
      <c r="T4" s="98">
        <v>302623</v>
      </c>
      <c r="U4" s="82">
        <f t="shared" ref="U3:U12" si="9">(T4-S4)/S4</f>
        <v>0.23798011037067038</v>
      </c>
      <c r="V4" s="81">
        <f>V2+V3</f>
        <v>144136</v>
      </c>
      <c r="W4" s="31">
        <f t="shared" ref="W4:X4" si="10">W2+W3</f>
        <v>135934</v>
      </c>
      <c r="X4" s="57">
        <f t="shared" si="10"/>
        <v>165052</v>
      </c>
      <c r="Y4" s="57">
        <v>173704</v>
      </c>
      <c r="Z4" s="82">
        <f t="shared" si="3"/>
        <v>5.2419843443278484E-2</v>
      </c>
      <c r="AA4" s="81">
        <f>AA2+AA3</f>
        <v>106019</v>
      </c>
      <c r="AB4" s="31">
        <f t="shared" ref="AB4:AC4" si="11">AB2+AB3</f>
        <v>103531</v>
      </c>
      <c r="AC4" s="57">
        <f t="shared" si="11"/>
        <v>99817</v>
      </c>
      <c r="AD4" s="98">
        <v>95998</v>
      </c>
      <c r="AE4" s="82">
        <f t="shared" si="4"/>
        <v>-3.8260015828967008E-2</v>
      </c>
      <c r="AF4" s="81">
        <f>AF2+AF3</f>
        <v>0</v>
      </c>
      <c r="AG4" s="31">
        <f t="shared" ref="AG4:AH4" si="12">AG2+AG3</f>
        <v>0</v>
      </c>
      <c r="AH4" s="57">
        <f t="shared" si="12"/>
        <v>0</v>
      </c>
      <c r="AI4" s="98">
        <v>0</v>
      </c>
      <c r="AJ4" s="82"/>
      <c r="AK4"/>
    </row>
    <row r="5" spans="1:37" x14ac:dyDescent="0.3">
      <c r="A5" s="54" t="s">
        <v>53</v>
      </c>
      <c r="B5" s="69">
        <v>10913607</v>
      </c>
      <c r="C5" s="32">
        <v>11058577</v>
      </c>
      <c r="D5" s="32">
        <v>11074584</v>
      </c>
      <c r="E5" s="32">
        <v>11506583.243999999</v>
      </c>
      <c r="F5" s="37">
        <f t="shared" si="0"/>
        <v>3.9008168975015134E-2</v>
      </c>
      <c r="G5" s="69">
        <v>26161330</v>
      </c>
      <c r="H5" s="32">
        <v>28294723</v>
      </c>
      <c r="I5" s="32">
        <v>27576126</v>
      </c>
      <c r="J5" s="32">
        <v>26270738</v>
      </c>
      <c r="K5" s="37">
        <f t="shared" si="1"/>
        <v>-4.7337613702519349E-2</v>
      </c>
      <c r="L5" s="69">
        <v>5374075</v>
      </c>
      <c r="M5" s="32">
        <v>5447134</v>
      </c>
      <c r="N5" s="32">
        <v>4957694</v>
      </c>
      <c r="O5" s="32">
        <v>5517839</v>
      </c>
      <c r="P5" s="37">
        <f t="shared" si="2"/>
        <v>0.11298498858541894</v>
      </c>
      <c r="Q5" s="69">
        <v>392120</v>
      </c>
      <c r="R5" s="32">
        <v>344742</v>
      </c>
      <c r="S5" s="32">
        <v>387394</v>
      </c>
      <c r="T5" s="54">
        <v>477537</v>
      </c>
      <c r="U5" s="37">
        <f t="shared" si="9"/>
        <v>0.23269074895326206</v>
      </c>
      <c r="V5" s="69">
        <v>2617660</v>
      </c>
      <c r="W5" s="32">
        <v>2759081</v>
      </c>
      <c r="X5" s="32">
        <v>3374166</v>
      </c>
      <c r="Y5" s="32">
        <v>3205933</v>
      </c>
      <c r="Z5" s="37">
        <f t="shared" si="3"/>
        <v>-4.9859135561202382E-2</v>
      </c>
      <c r="AA5" s="69">
        <v>2379238</v>
      </c>
      <c r="AB5" s="32">
        <v>2329273</v>
      </c>
      <c r="AC5" s="32">
        <v>2181533</v>
      </c>
      <c r="AD5" s="54">
        <v>2137767</v>
      </c>
      <c r="AE5" s="37">
        <f t="shared" si="4"/>
        <v>-2.0062038942340089E-2</v>
      </c>
      <c r="AF5" s="69">
        <v>150515</v>
      </c>
      <c r="AG5" s="32">
        <v>178348</v>
      </c>
      <c r="AH5" s="32">
        <v>173796</v>
      </c>
      <c r="AI5" s="54">
        <v>170609</v>
      </c>
      <c r="AJ5" s="37">
        <f t="shared" ref="AJ3:AJ12" si="13">(AI5-AH5)/AH5</f>
        <v>-1.8337591198876842E-2</v>
      </c>
      <c r="AK5"/>
    </row>
    <row r="6" spans="1:37" x14ac:dyDescent="0.3">
      <c r="A6" s="55" t="s">
        <v>54</v>
      </c>
      <c r="B6" s="58">
        <v>6908372</v>
      </c>
      <c r="C6" s="28">
        <v>6990257</v>
      </c>
      <c r="D6" s="28">
        <v>7208620</v>
      </c>
      <c r="E6" s="28">
        <v>7420589.3600000003</v>
      </c>
      <c r="F6" s="38">
        <f t="shared" si="0"/>
        <v>2.9404984587896203E-2</v>
      </c>
      <c r="G6" s="58">
        <v>7576220</v>
      </c>
      <c r="H6" s="28">
        <v>8210734</v>
      </c>
      <c r="I6" s="28">
        <v>8058447</v>
      </c>
      <c r="J6" s="28">
        <v>7000556</v>
      </c>
      <c r="K6" s="38">
        <f t="shared" si="1"/>
        <v>-0.13127727960486679</v>
      </c>
      <c r="L6" s="58">
        <v>2772453</v>
      </c>
      <c r="M6" s="28">
        <v>2848906</v>
      </c>
      <c r="N6" s="28">
        <v>2558543</v>
      </c>
      <c r="O6" s="28">
        <v>2846069</v>
      </c>
      <c r="P6" s="38">
        <f t="shared" si="2"/>
        <v>0.11237880309222867</v>
      </c>
      <c r="Q6" s="58">
        <v>48543</v>
      </c>
      <c r="R6" s="28">
        <v>40903</v>
      </c>
      <c r="S6" s="28">
        <v>44832</v>
      </c>
      <c r="T6" s="54">
        <v>60307</v>
      </c>
      <c r="U6" s="38">
        <f t="shared" si="9"/>
        <v>0.34517755174875087</v>
      </c>
      <c r="V6" s="58">
        <v>2983940</v>
      </c>
      <c r="W6" s="28">
        <v>3004027</v>
      </c>
      <c r="X6" s="28">
        <v>3528108</v>
      </c>
      <c r="Y6" s="28">
        <v>3444014</v>
      </c>
      <c r="Z6" s="38">
        <f t="shared" si="3"/>
        <v>-2.3835438144183794E-2</v>
      </c>
      <c r="AA6" s="58">
        <v>1103436</v>
      </c>
      <c r="AB6" s="28">
        <v>1096421</v>
      </c>
      <c r="AC6" s="28">
        <v>1077137</v>
      </c>
      <c r="AD6" s="55">
        <v>1052522</v>
      </c>
      <c r="AE6" s="38">
        <f t="shared" si="4"/>
        <v>-2.2852246278792763E-2</v>
      </c>
      <c r="AF6" s="58">
        <v>0</v>
      </c>
      <c r="AG6" s="28">
        <v>0</v>
      </c>
      <c r="AH6" s="28">
        <v>0</v>
      </c>
      <c r="AI6" s="55">
        <v>0</v>
      </c>
      <c r="AJ6" s="38"/>
      <c r="AK6"/>
    </row>
    <row r="7" spans="1:37" x14ac:dyDescent="0.3">
      <c r="A7" s="55" t="s">
        <v>56</v>
      </c>
      <c r="B7" s="58">
        <v>3551547</v>
      </c>
      <c r="C7" s="28">
        <v>3532449</v>
      </c>
      <c r="D7" s="28">
        <v>4000352</v>
      </c>
      <c r="E7" s="28">
        <v>4138051.3200000008</v>
      </c>
      <c r="F7" s="38">
        <f t="shared" si="0"/>
        <v>3.4421800881522614E-2</v>
      </c>
      <c r="G7" s="58">
        <v>6022794</v>
      </c>
      <c r="H7" s="28">
        <v>6650918</v>
      </c>
      <c r="I7" s="28">
        <v>6596150</v>
      </c>
      <c r="J7" s="28">
        <v>6232005</v>
      </c>
      <c r="K7" s="38">
        <f t="shared" si="1"/>
        <v>-5.5205688166582022E-2</v>
      </c>
      <c r="L7" s="58">
        <v>292421</v>
      </c>
      <c r="M7" s="28">
        <v>315695</v>
      </c>
      <c r="N7" s="28">
        <v>290969</v>
      </c>
      <c r="O7" s="28">
        <v>326376</v>
      </c>
      <c r="P7" s="38">
        <f t="shared" si="2"/>
        <v>0.12168650268585313</v>
      </c>
      <c r="Q7" s="58">
        <v>617420</v>
      </c>
      <c r="R7" s="28">
        <v>516142</v>
      </c>
      <c r="S7" s="28">
        <v>586182</v>
      </c>
      <c r="T7" s="54">
        <v>706751</v>
      </c>
      <c r="U7" s="38">
        <f t="shared" si="9"/>
        <v>0.20568526498595999</v>
      </c>
      <c r="V7" s="58">
        <v>1453402</v>
      </c>
      <c r="W7" s="28">
        <v>1532276</v>
      </c>
      <c r="X7" s="28">
        <v>1966511</v>
      </c>
      <c r="Y7" s="28">
        <v>2021078</v>
      </c>
      <c r="Z7" s="38">
        <f t="shared" si="3"/>
        <v>2.7748128538309727E-2</v>
      </c>
      <c r="AA7" s="58">
        <v>1188304</v>
      </c>
      <c r="AB7" s="28">
        <v>1168336</v>
      </c>
      <c r="AC7" s="28">
        <v>1156690</v>
      </c>
      <c r="AD7" s="55">
        <v>1085263</v>
      </c>
      <c r="AE7" s="38">
        <f t="shared" si="4"/>
        <v>-6.1751203866204425E-2</v>
      </c>
      <c r="AF7" s="58">
        <v>0</v>
      </c>
      <c r="AG7" s="28">
        <v>0</v>
      </c>
      <c r="AH7" s="28">
        <v>0</v>
      </c>
      <c r="AI7" s="55">
        <v>0</v>
      </c>
      <c r="AJ7" s="38"/>
      <c r="AK7"/>
    </row>
    <row r="8" spans="1:37" x14ac:dyDescent="0.3">
      <c r="A8" s="55" t="s">
        <v>51</v>
      </c>
      <c r="B8" s="58">
        <v>3039206</v>
      </c>
      <c r="C8" s="28">
        <v>2870545</v>
      </c>
      <c r="D8" s="28">
        <v>3286480</v>
      </c>
      <c r="E8" s="28">
        <v>3623175.75</v>
      </c>
      <c r="F8" s="38">
        <f t="shared" si="0"/>
        <v>0.1024487445534432</v>
      </c>
      <c r="G8" s="58">
        <v>5292602</v>
      </c>
      <c r="H8" s="28">
        <v>5625408</v>
      </c>
      <c r="I8" s="28">
        <v>5608014</v>
      </c>
      <c r="J8" s="28">
        <v>5407725</v>
      </c>
      <c r="K8" s="38">
        <f t="shared" si="1"/>
        <v>-3.5714782452397585E-2</v>
      </c>
      <c r="L8" s="58">
        <v>141182</v>
      </c>
      <c r="M8" s="28">
        <v>155346</v>
      </c>
      <c r="N8" s="28">
        <v>149294</v>
      </c>
      <c r="O8" s="28">
        <v>165660</v>
      </c>
      <c r="P8" s="38">
        <f t="shared" si="2"/>
        <v>0.10962262381609442</v>
      </c>
      <c r="Q8" s="58">
        <v>1290462</v>
      </c>
      <c r="R8" s="28">
        <v>1053006</v>
      </c>
      <c r="S8" s="28">
        <v>1181643</v>
      </c>
      <c r="T8" s="54">
        <v>1481118</v>
      </c>
      <c r="U8" s="38">
        <f t="shared" si="9"/>
        <v>0.25343949060756932</v>
      </c>
      <c r="V8" s="58">
        <v>965154</v>
      </c>
      <c r="W8" s="28">
        <v>1012095</v>
      </c>
      <c r="X8" s="28">
        <v>1339682</v>
      </c>
      <c r="Y8" s="28">
        <v>1370987</v>
      </c>
      <c r="Z8" s="38">
        <f t="shared" si="3"/>
        <v>2.3367485716759649E-2</v>
      </c>
      <c r="AA8" s="58">
        <v>642408</v>
      </c>
      <c r="AB8" s="28">
        <v>650098</v>
      </c>
      <c r="AC8" s="28">
        <v>615861</v>
      </c>
      <c r="AD8" s="55">
        <v>607641</v>
      </c>
      <c r="AE8" s="38">
        <f t="shared" si="4"/>
        <v>-1.3347167623863176E-2</v>
      </c>
      <c r="AF8" s="58">
        <v>0</v>
      </c>
      <c r="AG8" s="28">
        <v>0</v>
      </c>
      <c r="AH8" s="28">
        <v>0</v>
      </c>
      <c r="AI8" s="55">
        <v>0</v>
      </c>
      <c r="AJ8" s="38"/>
      <c r="AK8"/>
    </row>
    <row r="9" spans="1:37" x14ac:dyDescent="0.3">
      <c r="A9" s="55" t="s">
        <v>52</v>
      </c>
      <c r="B9" s="58">
        <v>3757607</v>
      </c>
      <c r="C9" s="28">
        <v>3570897</v>
      </c>
      <c r="D9" s="28">
        <v>4020880</v>
      </c>
      <c r="E9" s="28">
        <v>4215911.9869999997</v>
      </c>
      <c r="F9" s="38">
        <f t="shared" si="0"/>
        <v>4.8504801685203172E-2</v>
      </c>
      <c r="G9" s="58">
        <v>8194711</v>
      </c>
      <c r="H9" s="28">
        <v>8817683</v>
      </c>
      <c r="I9" s="28">
        <v>8564727</v>
      </c>
      <c r="J9" s="28">
        <v>8250317</v>
      </c>
      <c r="K9" s="38">
        <f t="shared" si="1"/>
        <v>-3.6709868277179182E-2</v>
      </c>
      <c r="L9" s="58">
        <v>68401</v>
      </c>
      <c r="M9" s="28">
        <v>56318</v>
      </c>
      <c r="N9" s="28">
        <v>59139</v>
      </c>
      <c r="O9" s="28">
        <v>67485</v>
      </c>
      <c r="P9" s="38">
        <f t="shared" si="2"/>
        <v>0.14112514584284483</v>
      </c>
      <c r="Q9" s="58">
        <v>1040994</v>
      </c>
      <c r="R9" s="28">
        <v>890652</v>
      </c>
      <c r="S9" s="28">
        <v>994034</v>
      </c>
      <c r="T9" s="54">
        <v>1278623</v>
      </c>
      <c r="U9" s="38">
        <f t="shared" si="9"/>
        <v>0.28629704818949853</v>
      </c>
      <c r="V9" s="58">
        <v>1357635</v>
      </c>
      <c r="W9" s="28">
        <v>1372916</v>
      </c>
      <c r="X9" s="28">
        <v>1705459</v>
      </c>
      <c r="Y9" s="28">
        <v>1670777</v>
      </c>
      <c r="Z9" s="38">
        <f t="shared" si="3"/>
        <v>-2.0335874389240668E-2</v>
      </c>
      <c r="AA9" s="58">
        <v>1290577</v>
      </c>
      <c r="AB9" s="28">
        <v>1251011</v>
      </c>
      <c r="AC9" s="28">
        <v>1262248</v>
      </c>
      <c r="AD9" s="55">
        <v>1202499</v>
      </c>
      <c r="AE9" s="38">
        <f t="shared" si="4"/>
        <v>-4.7335388925155757E-2</v>
      </c>
      <c r="AF9" s="58">
        <v>0</v>
      </c>
      <c r="AG9" s="28">
        <v>0</v>
      </c>
      <c r="AH9" s="28">
        <v>0</v>
      </c>
      <c r="AI9" s="55">
        <v>0</v>
      </c>
      <c r="AJ9" s="38"/>
      <c r="AK9"/>
    </row>
    <row r="10" spans="1:37" x14ac:dyDescent="0.3">
      <c r="A10" s="55" t="s">
        <v>57</v>
      </c>
      <c r="B10" s="58">
        <v>3451585</v>
      </c>
      <c r="C10" s="28">
        <v>3354406</v>
      </c>
      <c r="D10" s="28">
        <v>3800547</v>
      </c>
      <c r="E10" s="28">
        <v>4172779.6319999998</v>
      </c>
      <c r="F10" s="38">
        <f t="shared" si="0"/>
        <v>9.7941857316854591E-2</v>
      </c>
      <c r="G10" s="58">
        <v>6947106</v>
      </c>
      <c r="H10" s="28">
        <v>7537637</v>
      </c>
      <c r="I10" s="28">
        <v>7414247</v>
      </c>
      <c r="J10" s="28">
        <v>7096564</v>
      </c>
      <c r="K10" s="38">
        <f t="shared" si="1"/>
        <v>-4.2847641844141422E-2</v>
      </c>
      <c r="L10" s="58">
        <v>558350</v>
      </c>
      <c r="M10" s="28">
        <v>614272</v>
      </c>
      <c r="N10" s="28">
        <v>564134</v>
      </c>
      <c r="O10" s="28">
        <v>599496</v>
      </c>
      <c r="P10" s="38">
        <f t="shared" si="2"/>
        <v>6.2683688627170137E-2</v>
      </c>
      <c r="Q10" s="58">
        <v>1043481</v>
      </c>
      <c r="R10" s="28">
        <v>840739</v>
      </c>
      <c r="S10" s="28">
        <v>916208</v>
      </c>
      <c r="T10" s="54">
        <v>1334550</v>
      </c>
      <c r="U10" s="38">
        <f t="shared" si="9"/>
        <v>0.45660155772488342</v>
      </c>
      <c r="V10" s="58">
        <v>1251854</v>
      </c>
      <c r="W10" s="28">
        <v>1251468</v>
      </c>
      <c r="X10" s="28">
        <v>1698899</v>
      </c>
      <c r="Y10" s="28">
        <v>1713291</v>
      </c>
      <c r="Z10" s="38">
        <f t="shared" si="3"/>
        <v>8.4713688100352055E-3</v>
      </c>
      <c r="AA10" s="58">
        <v>597900</v>
      </c>
      <c r="AB10" s="28">
        <v>647927</v>
      </c>
      <c r="AC10" s="28">
        <v>621305</v>
      </c>
      <c r="AD10" s="55">
        <v>512661</v>
      </c>
      <c r="AE10" s="38">
        <f t="shared" si="4"/>
        <v>-0.17486419713345297</v>
      </c>
      <c r="AF10" s="58">
        <v>0</v>
      </c>
      <c r="AG10" s="28">
        <v>0</v>
      </c>
      <c r="AH10" s="28">
        <v>0</v>
      </c>
      <c r="AI10" s="55">
        <v>0</v>
      </c>
      <c r="AJ10" s="38"/>
      <c r="AK10"/>
    </row>
    <row r="11" spans="1:37" ht="15" thickBot="1" x14ac:dyDescent="0.35">
      <c r="A11" s="59" t="s">
        <v>55</v>
      </c>
      <c r="B11" s="60">
        <v>6457247</v>
      </c>
      <c r="C11" s="61">
        <v>6384512</v>
      </c>
      <c r="D11" s="61">
        <v>6780476</v>
      </c>
      <c r="E11" s="61">
        <v>6802085.3670000006</v>
      </c>
      <c r="F11" s="62">
        <f t="shared" si="0"/>
        <v>3.1869985234075824E-3</v>
      </c>
      <c r="G11" s="60">
        <v>10990626</v>
      </c>
      <c r="H11" s="61">
        <v>11873351</v>
      </c>
      <c r="I11" s="61">
        <v>11508177</v>
      </c>
      <c r="J11" s="61">
        <v>10848621</v>
      </c>
      <c r="K11" s="62">
        <f t="shared" si="1"/>
        <v>-5.7311944367904662E-2</v>
      </c>
      <c r="L11" s="60">
        <v>1918047</v>
      </c>
      <c r="M11" s="61">
        <v>1981604</v>
      </c>
      <c r="N11" s="61">
        <v>1839630</v>
      </c>
      <c r="O11" s="61">
        <v>2017580</v>
      </c>
      <c r="P11" s="62">
        <f t="shared" si="2"/>
        <v>9.6731407946163084E-2</v>
      </c>
      <c r="Q11" s="60">
        <v>331586</v>
      </c>
      <c r="R11" s="61">
        <v>302333</v>
      </c>
      <c r="S11" s="61">
        <v>329714</v>
      </c>
      <c r="T11" s="99">
        <v>410394</v>
      </c>
      <c r="U11" s="62">
        <f t="shared" si="9"/>
        <v>0.24469691914811018</v>
      </c>
      <c r="V11" s="60">
        <v>2310907</v>
      </c>
      <c r="W11" s="61">
        <v>2216667</v>
      </c>
      <c r="X11" s="61">
        <v>2730560</v>
      </c>
      <c r="Y11" s="61">
        <v>2565404</v>
      </c>
      <c r="Z11" s="62">
        <f t="shared" si="3"/>
        <v>-6.0484296261572715E-2</v>
      </c>
      <c r="AA11" s="60">
        <v>1896707</v>
      </c>
      <c r="AB11" s="61">
        <v>1883909</v>
      </c>
      <c r="AC11" s="61">
        <v>1880572</v>
      </c>
      <c r="AD11" s="59">
        <v>1811865</v>
      </c>
      <c r="AE11" s="62">
        <f t="shared" si="4"/>
        <v>-3.6535160578802621E-2</v>
      </c>
      <c r="AF11" s="60">
        <v>0</v>
      </c>
      <c r="AG11" s="61">
        <v>0</v>
      </c>
      <c r="AH11" s="61">
        <v>0</v>
      </c>
      <c r="AI11" s="59">
        <v>0</v>
      </c>
      <c r="AJ11" s="62"/>
      <c r="AK11"/>
    </row>
    <row r="12" spans="1:37" ht="15" thickBot="1" x14ac:dyDescent="0.35">
      <c r="A12" s="63" t="s">
        <v>58</v>
      </c>
      <c r="B12" s="64">
        <v>38079171</v>
      </c>
      <c r="C12" s="65">
        <f>SUM(C5:C11)</f>
        <v>37761643</v>
      </c>
      <c r="D12" s="66">
        <f>SUM(D5:D11)</f>
        <v>40171939</v>
      </c>
      <c r="E12" s="66">
        <v>41879176.659999996</v>
      </c>
      <c r="F12" s="67">
        <f t="shared" si="0"/>
        <v>4.2498263775617016E-2</v>
      </c>
      <c r="G12" s="68">
        <f t="shared" ref="G12:H12" si="14">SUM(G5:G11)</f>
        <v>71185389</v>
      </c>
      <c r="H12" s="66">
        <f t="shared" si="14"/>
        <v>77010454</v>
      </c>
      <c r="I12" s="66">
        <f>SUM(I5:I11)</f>
        <v>75325888</v>
      </c>
      <c r="J12" s="66">
        <f>SUM(J5:J11)</f>
        <v>71106526</v>
      </c>
      <c r="K12" s="67">
        <f t="shared" si="1"/>
        <v>-5.6014766131930634E-2</v>
      </c>
      <c r="L12" s="64">
        <v>11124929</v>
      </c>
      <c r="M12" s="65">
        <f>SUM(M5:M11)</f>
        <v>11419275</v>
      </c>
      <c r="N12" s="66">
        <f>SUM(N5:N11)</f>
        <v>10419403</v>
      </c>
      <c r="O12" s="66">
        <f t="shared" ref="O12" si="15">SUM(O5:O11)</f>
        <v>11540505</v>
      </c>
      <c r="P12" s="67">
        <f t="shared" si="2"/>
        <v>0.1075975274207169</v>
      </c>
      <c r="Q12" s="64">
        <v>4764606</v>
      </c>
      <c r="R12" s="65">
        <f>SUM(R5:R11)</f>
        <v>3988517</v>
      </c>
      <c r="S12" s="66">
        <f>SUM(S5:S11)</f>
        <v>4440007</v>
      </c>
      <c r="T12" s="66">
        <v>5749280</v>
      </c>
      <c r="U12" s="67">
        <f t="shared" si="9"/>
        <v>0.29488084140407889</v>
      </c>
      <c r="V12" s="64">
        <v>12940552</v>
      </c>
      <c r="W12" s="65">
        <f>SUM(W5:W11)</f>
        <v>13148530</v>
      </c>
      <c r="X12" s="66">
        <f>SUM(X5:X11)</f>
        <v>16343385</v>
      </c>
      <c r="Y12" s="66">
        <v>15991484</v>
      </c>
      <c r="Z12" s="67">
        <f t="shared" si="3"/>
        <v>-2.153170839455841E-2</v>
      </c>
      <c r="AA12" s="64">
        <v>9098570</v>
      </c>
      <c r="AB12" s="65">
        <f>SUM(AB5:AB11)</f>
        <v>9026975</v>
      </c>
      <c r="AC12" s="66">
        <f>SUM(AC5:AC11)</f>
        <v>8795346</v>
      </c>
      <c r="AD12" s="66">
        <v>8410218</v>
      </c>
      <c r="AE12" s="67">
        <f t="shared" si="4"/>
        <v>-4.3787703178476432E-2</v>
      </c>
      <c r="AF12" s="64">
        <v>150515</v>
      </c>
      <c r="AG12" s="65">
        <f>SUM(AG5:AG11)</f>
        <v>178348</v>
      </c>
      <c r="AH12" s="66">
        <f>SUM(AH5:AH11)</f>
        <v>173796</v>
      </c>
      <c r="AI12" s="66">
        <v>170609</v>
      </c>
      <c r="AJ12" s="67">
        <f t="shared" si="13"/>
        <v>-1.8337591198876842E-2</v>
      </c>
      <c r="AK12"/>
    </row>
    <row r="13" spans="1:37" x14ac:dyDescent="0.3">
      <c r="AD13"/>
    </row>
    <row r="14" spans="1:37" x14ac:dyDescent="0.3">
      <c r="AD14"/>
    </row>
    <row r="15" spans="1:37" x14ac:dyDescent="0.3">
      <c r="A15" s="41" t="s">
        <v>68</v>
      </c>
    </row>
    <row r="16" spans="1:37" x14ac:dyDescent="0.3">
      <c r="B16" s="42">
        <v>2011</v>
      </c>
      <c r="C16" s="42">
        <v>2012</v>
      </c>
      <c r="D16" s="42">
        <v>2013</v>
      </c>
      <c r="E16" s="42">
        <v>2014</v>
      </c>
      <c r="F16" s="42">
        <v>2015</v>
      </c>
      <c r="G16" s="42">
        <v>2016</v>
      </c>
      <c r="H16" s="42">
        <v>2017</v>
      </c>
      <c r="I16" s="42">
        <v>2018</v>
      </c>
      <c r="J16" s="42">
        <v>2019</v>
      </c>
      <c r="K16" s="42">
        <v>2020</v>
      </c>
      <c r="L16" s="42">
        <v>2021</v>
      </c>
      <c r="M16" s="42">
        <v>2022</v>
      </c>
      <c r="N16" s="42">
        <v>2023</v>
      </c>
      <c r="O16" s="39" t="s">
        <v>127</v>
      </c>
    </row>
    <row r="17" spans="1:15" x14ac:dyDescent="0.3">
      <c r="A17" s="39" t="s">
        <v>78</v>
      </c>
      <c r="B17" s="29">
        <v>447500</v>
      </c>
      <c r="C17" s="29">
        <v>427491.684074816</v>
      </c>
      <c r="D17" s="29">
        <v>419725.02893825865</v>
      </c>
      <c r="E17" s="29">
        <v>404105.09479817218</v>
      </c>
      <c r="F17" s="29">
        <v>399947.83659761155</v>
      </c>
      <c r="G17" s="29">
        <v>397928.94539296604</v>
      </c>
      <c r="H17" s="29">
        <v>399373.00159300602</v>
      </c>
      <c r="I17" s="29">
        <v>394610.38607508538</v>
      </c>
      <c r="J17" s="29">
        <v>332522</v>
      </c>
      <c r="K17" s="29">
        <v>321078</v>
      </c>
      <c r="L17" s="29">
        <v>350990</v>
      </c>
      <c r="M17" s="29">
        <v>355652</v>
      </c>
      <c r="N17" s="29">
        <v>342613</v>
      </c>
      <c r="O17" s="111">
        <f>(N17-M17)/M17</f>
        <v>-3.6662242866622431E-2</v>
      </c>
    </row>
    <row r="18" spans="1:15" x14ac:dyDescent="0.3">
      <c r="A18" s="39" t="s">
        <v>120</v>
      </c>
      <c r="B18" s="29">
        <v>155980</v>
      </c>
      <c r="C18" s="29">
        <v>168805.20499999999</v>
      </c>
      <c r="D18" s="29">
        <v>207110</v>
      </c>
      <c r="E18" s="29">
        <v>227293.68100000001</v>
      </c>
      <c r="F18" s="29">
        <v>294084</v>
      </c>
      <c r="G18" s="29">
        <v>334889.80599999998</v>
      </c>
      <c r="H18" s="29">
        <v>425533.33200000005</v>
      </c>
      <c r="I18" s="29">
        <v>473708.76799999998</v>
      </c>
      <c r="J18" s="29">
        <v>484280</v>
      </c>
      <c r="K18" s="29">
        <v>485964</v>
      </c>
      <c r="L18" s="29">
        <v>423822</v>
      </c>
      <c r="M18" s="29">
        <v>488475</v>
      </c>
      <c r="N18" s="29">
        <v>557650</v>
      </c>
      <c r="O18" s="111">
        <f>(N18-M18)/M18</f>
        <v>0.14161420748247094</v>
      </c>
    </row>
    <row r="19" spans="1:15" x14ac:dyDescent="0.3">
      <c r="A19" s="39" t="s">
        <v>77</v>
      </c>
      <c r="B19" s="40">
        <f t="shared" ref="B19:I19" si="16">B18/B17</f>
        <v>0.3485586592178771</v>
      </c>
      <c r="C19" s="40">
        <f t="shared" si="16"/>
        <v>0.39487365787086776</v>
      </c>
      <c r="D19" s="40">
        <f t="shared" si="16"/>
        <v>0.49344210071033384</v>
      </c>
      <c r="E19" s="40">
        <f t="shared" si="16"/>
        <v>0.56246180492606868</v>
      </c>
      <c r="F19" s="40">
        <f t="shared" si="16"/>
        <v>0.73530589014256531</v>
      </c>
      <c r="G19" s="40">
        <f t="shared" si="16"/>
        <v>0.84158192028299639</v>
      </c>
      <c r="H19" s="40">
        <f t="shared" si="16"/>
        <v>1.0655035024967801</v>
      </c>
      <c r="I19" s="40">
        <f t="shared" si="16"/>
        <v>1.2004467817272908</v>
      </c>
      <c r="J19" s="40">
        <f>J18/J17</f>
        <v>1.4563848407022693</v>
      </c>
      <c r="K19" s="40">
        <f>K18/K17</f>
        <v>1.5135387662810906</v>
      </c>
      <c r="L19" s="40">
        <f>L18/L17</f>
        <v>1.2075044873073306</v>
      </c>
      <c r="M19" s="40">
        <f>M18/M17</f>
        <v>1.3734633855566678</v>
      </c>
      <c r="N19" s="40">
        <f>N18/N17</f>
        <v>1.6276381806878315</v>
      </c>
    </row>
    <row r="24" spans="1:15" x14ac:dyDescent="0.3">
      <c r="G24" s="95"/>
      <c r="K24" s="95"/>
    </row>
    <row r="25" spans="1:15" x14ac:dyDescent="0.3">
      <c r="G25" s="95"/>
      <c r="K25" s="95"/>
    </row>
    <row r="26" spans="1:15" x14ac:dyDescent="0.3">
      <c r="G26" s="95"/>
      <c r="K26" s="95"/>
    </row>
    <row r="27" spans="1:15" x14ac:dyDescent="0.3">
      <c r="G27" s="95"/>
      <c r="K27" s="95"/>
    </row>
    <row r="28" spans="1:15" x14ac:dyDescent="0.3">
      <c r="G28" s="95"/>
      <c r="K28" s="95"/>
    </row>
    <row r="29" spans="1:15" x14ac:dyDescent="0.3">
      <c r="G29" s="95"/>
      <c r="K29" s="95"/>
    </row>
    <row r="30" spans="1:15" x14ac:dyDescent="0.3">
      <c r="G30" s="95"/>
      <c r="K30" s="95"/>
    </row>
    <row r="31" spans="1:15" x14ac:dyDescent="0.3">
      <c r="F31" s="96"/>
      <c r="G31" s="95"/>
      <c r="K31" s="95"/>
    </row>
  </sheetData>
  <protectedRanges>
    <protectedRange password="CD8A" sqref="B17:I17" name="Bereich1"/>
  </protectedRange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E299-1B23-4954-A857-29D0F3BCFE31}">
  <dimension ref="A1:H9"/>
  <sheetViews>
    <sheetView workbookViewId="0">
      <selection activeCell="M19" sqref="M19"/>
    </sheetView>
  </sheetViews>
  <sheetFormatPr baseColWidth="10" defaultColWidth="11.5546875" defaultRowHeight="14.4" x14ac:dyDescent="0.3"/>
  <cols>
    <col min="1" max="6" width="20.33203125" style="30" customWidth="1"/>
    <col min="7" max="7" width="20.5546875" style="30" bestFit="1" customWidth="1"/>
    <col min="8" max="8" width="23.21875" style="30" bestFit="1" customWidth="1"/>
    <col min="9" max="16384" width="11.5546875" style="30"/>
  </cols>
  <sheetData>
    <row r="1" spans="1:8" ht="43.8" thickBot="1" x14ac:dyDescent="0.35">
      <c r="A1" s="49" t="s">
        <v>98</v>
      </c>
      <c r="B1" s="49" t="s">
        <v>94</v>
      </c>
      <c r="C1" s="49" t="s">
        <v>93</v>
      </c>
      <c r="D1" s="49" t="s">
        <v>97</v>
      </c>
      <c r="E1" s="49" t="s">
        <v>95</v>
      </c>
      <c r="F1" s="49" t="s">
        <v>96</v>
      </c>
      <c r="G1" s="30" t="s">
        <v>92</v>
      </c>
    </row>
    <row r="2" spans="1:8" x14ac:dyDescent="0.3">
      <c r="A2" s="87">
        <v>8811</v>
      </c>
      <c r="B2" s="88">
        <v>203353</v>
      </c>
      <c r="C2" s="88">
        <v>121522</v>
      </c>
      <c r="D2" s="88">
        <v>90136</v>
      </c>
      <c r="E2" s="88">
        <v>0</v>
      </c>
      <c r="F2" s="89">
        <v>423822</v>
      </c>
      <c r="G2" s="91" t="s">
        <v>82</v>
      </c>
      <c r="H2" s="93" t="s">
        <v>112</v>
      </c>
    </row>
    <row r="3" spans="1:8" ht="15" thickBot="1" x14ac:dyDescent="0.35">
      <c r="A3" s="90">
        <f t="shared" ref="A3:F3" si="0">A2/$F$2</f>
        <v>2.0789387997791526E-2</v>
      </c>
      <c r="B3" s="90">
        <f t="shared" si="0"/>
        <v>0.4798075607212462</v>
      </c>
      <c r="C3" s="90">
        <f>C2/$F$2</f>
        <v>0.28672886258853952</v>
      </c>
      <c r="D3" s="90">
        <f t="shared" si="0"/>
        <v>0.21267418869242277</v>
      </c>
      <c r="E3" s="90">
        <f t="shared" si="0"/>
        <v>0</v>
      </c>
      <c r="F3" s="90">
        <f t="shared" si="0"/>
        <v>1</v>
      </c>
      <c r="G3" s="92"/>
      <c r="H3" s="94"/>
    </row>
    <row r="4" spans="1:8" x14ac:dyDescent="0.3">
      <c r="A4" s="83">
        <v>8940</v>
      </c>
      <c r="B4" s="84">
        <v>244449</v>
      </c>
      <c r="C4" s="84">
        <f>90799+54625</f>
        <v>145424</v>
      </c>
      <c r="D4" s="84">
        <v>89662</v>
      </c>
      <c r="E4" s="84">
        <v>0</v>
      </c>
      <c r="F4" s="84">
        <v>488475</v>
      </c>
      <c r="G4" s="112" t="s">
        <v>111</v>
      </c>
      <c r="H4" s="114" t="s">
        <v>112</v>
      </c>
    </row>
    <row r="5" spans="1:8" ht="15" thickBot="1" x14ac:dyDescent="0.35">
      <c r="A5" s="85">
        <f t="shared" ref="A5:F5" si="1">A4/$F$4</f>
        <v>1.8301857822815907E-2</v>
      </c>
      <c r="B5" s="86">
        <f t="shared" si="1"/>
        <v>0.50043298019345928</v>
      </c>
      <c r="C5" s="86">
        <f>C4/$F$4</f>
        <v>0.29771022058447211</v>
      </c>
      <c r="D5" s="86">
        <f t="shared" si="1"/>
        <v>0.18355494139925277</v>
      </c>
      <c r="E5" s="86">
        <f t="shared" si="1"/>
        <v>0</v>
      </c>
      <c r="F5" s="90">
        <f t="shared" si="1"/>
        <v>1</v>
      </c>
      <c r="G5" s="113"/>
      <c r="H5" s="115"/>
    </row>
    <row r="6" spans="1:8" x14ac:dyDescent="0.3">
      <c r="A6" s="116">
        <v>10806</v>
      </c>
      <c r="B6" s="116">
        <v>302623</v>
      </c>
      <c r="C6" s="116">
        <v>156074</v>
      </c>
      <c r="D6" s="116">
        <v>88148</v>
      </c>
      <c r="E6" s="116">
        <v>0</v>
      </c>
      <c r="F6" s="116">
        <v>557650</v>
      </c>
      <c r="G6" s="112" t="s">
        <v>119</v>
      </c>
      <c r="H6" s="114" t="s">
        <v>112</v>
      </c>
    </row>
    <row r="7" spans="1:8" ht="15" thickBot="1" x14ac:dyDescent="0.35">
      <c r="A7" s="85">
        <f>A6/$F$4</f>
        <v>2.2121910026101643E-2</v>
      </c>
      <c r="B7" s="86">
        <f>B6/$F$4</f>
        <v>0.61952607605302212</v>
      </c>
      <c r="C7" s="86">
        <f>C6/$F$6</f>
        <v>0.27987805971487489</v>
      </c>
      <c r="D7" s="86">
        <f>D6/$F$4</f>
        <v>0.18045549925789447</v>
      </c>
      <c r="E7" s="86">
        <f>E6/$F$4</f>
        <v>0</v>
      </c>
      <c r="F7" s="90">
        <f>F6/$F$6</f>
        <v>1</v>
      </c>
      <c r="G7" s="113"/>
      <c r="H7" s="115"/>
    </row>
    <row r="9" spans="1:8" x14ac:dyDescent="0.3">
      <c r="C9" s="102"/>
    </row>
  </sheetData>
  <mergeCells count="4">
    <mergeCell ref="G4:G5"/>
    <mergeCell ref="H4:H5"/>
    <mergeCell ref="G6:G7"/>
    <mergeCell ref="H6:H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5</vt:i4>
      </vt:variant>
    </vt:vector>
  </HeadingPairs>
  <TitlesOfParts>
    <vt:vector size="10" baseType="lpstr">
      <vt:lpstr>Datenquelle</vt:lpstr>
      <vt:lpstr>Daten_EE-2022</vt:lpstr>
      <vt:lpstr>Daten_EE-2023</vt:lpstr>
      <vt:lpstr>Daten_EE-Vergleich</vt:lpstr>
      <vt:lpstr>Daten_Kuchendiagramm</vt:lpstr>
      <vt:lpstr>Grafik_Anteil-EE-2023</vt:lpstr>
      <vt:lpstr>Grafik_Anteil-EE-2022</vt:lpstr>
      <vt:lpstr>Grafik_EE-Quote-seit-2011</vt:lpstr>
      <vt:lpstr>Grafik_rel-Anteile-EE_ 2023</vt:lpstr>
      <vt:lpstr>Grafik_rel-Anteile-EE_2022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Rothammel, Bernd</cp:lastModifiedBy>
  <dcterms:created xsi:type="dcterms:W3CDTF">2023-08-15T10:52:33Z</dcterms:created>
  <dcterms:modified xsi:type="dcterms:W3CDTF">2025-02-18T13:33:49Z</dcterms:modified>
</cp:coreProperties>
</file>